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6515" windowHeight="7995"/>
  </bookViews>
  <sheets>
    <sheet name="ANÁLISIS" sheetId="4" r:id="rId1"/>
    <sheet name="GRUPO VARIABLES" sheetId="1" r:id="rId2"/>
    <sheet name="DETALLE VARIABLES" sheetId="3" r:id="rId3"/>
  </sheets>
  <definedNames>
    <definedName name="A.1">'GRUPO VARIABLES'!$B$11:$B$12</definedName>
    <definedName name="A.1.1">'GRUPO VARIABLES'!$E$11:$E$13</definedName>
    <definedName name="A.1.2">'GRUPO VARIABLES'!$H$13:$H$16</definedName>
    <definedName name="A.2">'GRUPO VARIABLES'!$B$21:$B$23</definedName>
    <definedName name="A.2.1">'GRUPO VARIABLES'!$E$21:$E$24</definedName>
    <definedName name="A.2.2">'GRUPO VARIABLES'!$H$21</definedName>
    <definedName name="A.2.3">'GRUPO VARIABLES'!$K$21</definedName>
    <definedName name="A.3">'GRUPO VARIABLES'!$B$29:$B$31</definedName>
    <definedName name="A.3.1">'GRUPO VARIABLES'!$E$29:$E$31</definedName>
    <definedName name="A.3.2">'GRUPO VARIABLES'!$H$29:$H$33</definedName>
    <definedName name="A.3.2.1">'GRUPO VARIABLES'!$I$29</definedName>
    <definedName name="A.3.2.2">'GRUPO VARIABLES'!$I$30</definedName>
    <definedName name="A.3.2.3">'GRUPO VARIABLES'!$I$31</definedName>
    <definedName name="A.3.2.4">'GRUPO VARIABLES'!$I$32</definedName>
    <definedName name="A.3.2.5">'GRUPO VARIABLES'!$I$33</definedName>
    <definedName name="A.3.3">'GRUPO VARIABLES'!$K$29:$K$31</definedName>
    <definedName name="ÁMBITO_GENERAL">'GRUPO VARIABLES'!$B$2:$C$6</definedName>
    <definedName name="ANÁLISIS_DE_CONTENIDO">'GRUPO VARIABLES'!$H$28:$I$33</definedName>
    <definedName name="_xlnm.Print_Area" localSheetId="1">'GRUPO VARIABLES'!$B$2:$L$31</definedName>
    <definedName name="CARACTERÍSTICAS_CONVERSACIÓN">'GRUPO VARIABLES'!$B$28:$C$31</definedName>
    <definedName name="CARACTERÍSTICAS_FÍSICAS_CONVERSACIÓN">'GRUPO VARIABLES'!$E$28:$F$31</definedName>
    <definedName name="Cód._variable">'GRUPO VARIABLES'!$B$4:$B$6</definedName>
    <definedName name="Descripción">'GRUPO VARIABLES'!$C$4:$C$6</definedName>
    <definedName name="ETAPAS_CONSOLIDADAS">'GRUPO VARIABLES'!$K$28:$L$31</definedName>
    <definedName name="IDENTIFICACIÓN_PEDÓFILO">'GRUPO VARIABLES'!$E$20:$F$24</definedName>
    <definedName name="INFORMACIÓN_SENSIBLE_VÍCTIMA">'GRUPO VARIABLES'!$H$10:$I$16</definedName>
    <definedName name="PERFIL_PEDÓFILO">'GRUPO VARIABLES'!$B$20:$C$23</definedName>
    <definedName name="PERFIL_VÍCTIMA">'GRUPO VARIABLES'!$B$10:$C$12</definedName>
    <definedName name="PETICIONES_CONEXIÓN">'GRUPO VARIABLES'!$K$20:$L$21</definedName>
    <definedName name="SITUACIÓN_FAMILIAR_VÍCTIMA">'GRUPO VARIABLES'!$E$10:$F$13</definedName>
    <definedName name="TIEMPO_PROMEDIO">'GRUPO VARIABLES'!$H$20:$I$21</definedName>
  </definedNames>
  <calcPr calcId="145621"/>
</workbook>
</file>

<file path=xl/calcChain.xml><?xml version="1.0" encoding="utf-8"?>
<calcChain xmlns="http://schemas.openxmlformats.org/spreadsheetml/2006/main">
  <c r="S100" i="4" l="1"/>
  <c r="G101" i="4"/>
  <c r="G83" i="4"/>
  <c r="G69" i="4"/>
  <c r="G60" i="4"/>
  <c r="G51" i="4"/>
  <c r="G35" i="4"/>
  <c r="G17" i="4"/>
  <c r="S97" i="4"/>
  <c r="S91" i="4"/>
  <c r="S33" i="4"/>
  <c r="S31" i="4"/>
  <c r="S29" i="4"/>
  <c r="S27" i="4"/>
  <c r="S25" i="4"/>
  <c r="S23" i="4"/>
  <c r="S43" i="4"/>
  <c r="S45" i="4"/>
  <c r="S15" i="4"/>
  <c r="K15" i="4"/>
  <c r="K13" i="4"/>
  <c r="K23" i="4"/>
  <c r="E25" i="4"/>
  <c r="E23" i="4"/>
  <c r="S22" i="4"/>
  <c r="G109" i="4" l="1"/>
  <c r="T104" i="4" s="1"/>
  <c r="S107" i="4"/>
  <c r="K95" i="4"/>
  <c r="K97" i="4"/>
  <c r="E99" i="4"/>
  <c r="E97" i="4"/>
  <c r="E95" i="4"/>
  <c r="E93" i="4"/>
  <c r="E91" i="4"/>
  <c r="T9" i="4"/>
  <c r="T19" i="4"/>
  <c r="T62" i="4"/>
  <c r="T87" i="4"/>
  <c r="T73" i="4"/>
  <c r="N99" i="4"/>
  <c r="K99" i="4"/>
  <c r="N97" i="4"/>
  <c r="F87" i="4"/>
  <c r="S108" i="4"/>
  <c r="S92" i="4"/>
  <c r="S93" i="4"/>
  <c r="S94" i="4"/>
  <c r="S95" i="4"/>
  <c r="S78" i="4"/>
  <c r="S79" i="4"/>
  <c r="S80" i="4"/>
  <c r="S81" i="4"/>
  <c r="S77" i="4"/>
  <c r="S82" i="4"/>
  <c r="S57" i="4"/>
  <c r="S66" i="4"/>
  <c r="S48" i="4"/>
  <c r="S49" i="4"/>
  <c r="S44" i="4"/>
  <c r="S46" i="4"/>
  <c r="S47" i="4"/>
  <c r="S13" i="4"/>
  <c r="F39" i="4"/>
  <c r="G19" i="4"/>
  <c r="K107" i="4"/>
  <c r="K93" i="4"/>
  <c r="K91" i="4"/>
  <c r="N107" i="4"/>
  <c r="N95" i="4"/>
  <c r="N93" i="4"/>
  <c r="N91" i="4"/>
  <c r="N81" i="4"/>
  <c r="N79" i="4"/>
  <c r="N77" i="4"/>
  <c r="N66" i="4"/>
  <c r="N57" i="4"/>
  <c r="N49" i="4"/>
  <c r="N47" i="4"/>
  <c r="N45" i="4"/>
  <c r="N43" i="4"/>
  <c r="N33" i="4"/>
  <c r="N31" i="4"/>
  <c r="N29" i="4"/>
  <c r="N27" i="4"/>
  <c r="N15" i="4"/>
  <c r="N25" i="4"/>
  <c r="N23" i="4"/>
  <c r="N13" i="4"/>
  <c r="K81" i="4"/>
  <c r="K79" i="4"/>
  <c r="K77" i="4"/>
  <c r="K66" i="4"/>
  <c r="K57" i="4"/>
  <c r="K49" i="4"/>
  <c r="K47" i="4"/>
  <c r="K45" i="4"/>
  <c r="K43" i="4"/>
  <c r="K33" i="4"/>
  <c r="K31" i="4"/>
  <c r="K29" i="4"/>
  <c r="K27" i="4"/>
  <c r="K25" i="4"/>
  <c r="E107" i="4"/>
  <c r="E81" i="4"/>
  <c r="E79" i="4"/>
  <c r="E77" i="4"/>
  <c r="F104" i="4"/>
  <c r="F73" i="4"/>
  <c r="E71" i="4"/>
  <c r="E66" i="4"/>
  <c r="F62" i="4"/>
  <c r="E57" i="4"/>
  <c r="E49" i="4"/>
  <c r="E47" i="4"/>
  <c r="E45" i="4"/>
  <c r="E43" i="4"/>
  <c r="F53" i="4"/>
  <c r="E37" i="4"/>
  <c r="S42" i="4"/>
  <c r="E33" i="4"/>
  <c r="E31" i="4"/>
  <c r="E29" i="4"/>
  <c r="E27" i="4"/>
  <c r="E15" i="4"/>
  <c r="E13" i="4"/>
  <c r="G9" i="4"/>
  <c r="E7" i="4"/>
  <c r="T53" i="4"/>
  <c r="T71" i="4" l="1"/>
  <c r="S99" i="4"/>
  <c r="T37" i="4"/>
  <c r="T39" i="4"/>
  <c r="T7" i="4"/>
  <c r="S2" i="4" l="1"/>
  <c r="T2" i="4"/>
</calcChain>
</file>

<file path=xl/sharedStrings.xml><?xml version="1.0" encoding="utf-8"?>
<sst xmlns="http://schemas.openxmlformats.org/spreadsheetml/2006/main" count="340" uniqueCount="181">
  <si>
    <t>IDENTIFICACIÓN PEDÓFILO</t>
  </si>
  <si>
    <t>Cód. variable</t>
  </si>
  <si>
    <t>A.2.1.2</t>
  </si>
  <si>
    <t>A.2.1.1</t>
  </si>
  <si>
    <t>A.2.1.3</t>
  </si>
  <si>
    <t>A.2.1.4</t>
  </si>
  <si>
    <t>VERIFICACIÓN NICK</t>
  </si>
  <si>
    <t>IDENTIFICACIÓN FOTO</t>
  </si>
  <si>
    <t>SÍMBOLO</t>
  </si>
  <si>
    <t>VALORACIÓN</t>
  </si>
  <si>
    <t>CÓD. VARIABLE</t>
  </si>
  <si>
    <t>PERFIL PEDÓFILO</t>
  </si>
  <si>
    <t>PERFIL VÍCTIMA</t>
  </si>
  <si>
    <t>CONVERSACIÓN</t>
  </si>
  <si>
    <t>A.2.1</t>
  </si>
  <si>
    <t>IDENTIFICACIÓN</t>
  </si>
  <si>
    <t>A.2.2</t>
  </si>
  <si>
    <t>A.2.3</t>
  </si>
  <si>
    <t>Nº PETICIONES CONEXIÓN</t>
  </si>
  <si>
    <t>A.2.2.1</t>
  </si>
  <si>
    <t>SUPERIOR A MEDIA HORA</t>
  </si>
  <si>
    <t>A.2.3.1</t>
  </si>
  <si>
    <t>A.1</t>
  </si>
  <si>
    <t>A.2</t>
  </si>
  <si>
    <t>A.3</t>
  </si>
  <si>
    <t>TOTAL</t>
  </si>
  <si>
    <t>DEFINICIÓN VARIABLE</t>
  </si>
  <si>
    <t>INTERPRETACIÓN</t>
  </si>
  <si>
    <t>RIESGO</t>
  </si>
  <si>
    <t>Nº PETICIONES CONEXIÓN A LA VÍCTIMA</t>
  </si>
  <si>
    <t>A.1.1</t>
  </si>
  <si>
    <t>A.1.2</t>
  </si>
  <si>
    <t>ÁMBITO GENERAL</t>
  </si>
  <si>
    <t>Descripción</t>
  </si>
  <si>
    <t>EDAD</t>
  </si>
  <si>
    <t>GÉNERO</t>
  </si>
  <si>
    <t>SITUACIÓN FAMILIAR</t>
  </si>
  <si>
    <t>VARIABLES VÍCTIMA</t>
  </si>
  <si>
    <t>A.1.1.1</t>
  </si>
  <si>
    <t>A.1.1.2</t>
  </si>
  <si>
    <t>A.1.2.1</t>
  </si>
  <si>
    <t>A.1.2.2</t>
  </si>
  <si>
    <t>A.1.2.3</t>
  </si>
  <si>
    <t>A.1.2.4</t>
  </si>
  <si>
    <t>INFORMACIÓN SENSIBLE VÍCTIMA</t>
  </si>
  <si>
    <t>NICK</t>
  </si>
  <si>
    <t>VARIABLES PEDÓFILO</t>
  </si>
  <si>
    <t>SITUACIÓN FAMILIAR VÍCTIMA</t>
  </si>
  <si>
    <t>SIGNIFICADO NICK</t>
  </si>
  <si>
    <t>TIEMPO PROMEDIO CONEXIÓN CON VÍCTIMA</t>
  </si>
  <si>
    <t>TIEMPO PROMEDIO - TP</t>
  </si>
  <si>
    <t>Nº PETICIONES CONEXIÓN - PC</t>
  </si>
  <si>
    <t>VARIABLE</t>
  </si>
  <si>
    <t>DEFINICIÓN</t>
  </si>
  <si>
    <t>NICK SIGNIFICATIVO</t>
  </si>
  <si>
    <t>NICK NO SIGNIFICATIVO</t>
  </si>
  <si>
    <t>NICK VERIFICADO</t>
  </si>
  <si>
    <t>NICK NO VERIFICABLE</t>
  </si>
  <si>
    <t>CHECK FOTO</t>
  </si>
  <si>
    <t>NO CHECK FOTO</t>
  </si>
  <si>
    <t>SÍMBOLO ASOCIADO A PEDOFILIA</t>
  </si>
  <si>
    <t>IGUAL O INFERIOR A MEDIA HORA</t>
  </si>
  <si>
    <t>FEMENINO</t>
  </si>
  <si>
    <t>MASCULINO</t>
  </si>
  <si>
    <t>LEJOS</t>
  </si>
  <si>
    <t>SIGNIFICADO RIESGO</t>
  </si>
  <si>
    <t>NO RIESGO</t>
  </si>
  <si>
    <t>Nº PUBLICACIONES/FOTOS (PF)</t>
  </si>
  <si>
    <t>REGISTRO ACTIVIDAD (RA)</t>
  </si>
  <si>
    <t>ESTABILIDAD FAMILIAR</t>
  </si>
  <si>
    <t>IGUAL O MENOR DE 13 AÑOS</t>
  </si>
  <si>
    <t>SUPERIOR A 13 AÑOS</t>
  </si>
  <si>
    <t>F</t>
  </si>
  <si>
    <t>M</t>
  </si>
  <si>
    <t xml:space="preserve">INTERPRETACIÓN </t>
  </si>
  <si>
    <t>CERCA</t>
  </si>
  <si>
    <t>MISMA CIUDAD/PROVINCIA</t>
  </si>
  <si>
    <t>DISTINTA CIUDAD/PROVINCIA</t>
  </si>
  <si>
    <t>Nº AMISTADES (A)</t>
  </si>
  <si>
    <t>A &lt; 30</t>
  </si>
  <si>
    <t>A &gt;= 30</t>
  </si>
  <si>
    <t>Nº DE AMISTADES INFERIOR A 30</t>
  </si>
  <si>
    <t>Nº DE AMISTADES IGUAL O SUPERIOR A 30</t>
  </si>
  <si>
    <t xml:space="preserve">SE ENCUENTRA EN REGISTRO </t>
  </si>
  <si>
    <t>NO SE ENCUENTRA EN REGISTRO</t>
  </si>
  <si>
    <t>NO SÍMBOLO</t>
  </si>
  <si>
    <t>SÍMBOLO NO ASOCIADO A PEDOFILIA</t>
  </si>
  <si>
    <t>SUPERIOR A DOS SOLICITUDES</t>
  </si>
  <si>
    <t>TP &gt; 1/2 HORA</t>
  </si>
  <si>
    <t>TP &lt;= MEDIA HORA</t>
  </si>
  <si>
    <t>GÉNERO (G)</t>
  </si>
  <si>
    <t>EDAD (E)</t>
  </si>
  <si>
    <t>E &gt; 13</t>
  </si>
  <si>
    <t>E &lt;= 13</t>
  </si>
  <si>
    <t>VARIABLES CONVERSACIÓN</t>
  </si>
  <si>
    <t>CARACTERÍSTICAS CONVERSACIÓN</t>
  </si>
  <si>
    <t>A.3.1</t>
  </si>
  <si>
    <t>A.3.2</t>
  </si>
  <si>
    <t>A.3.3</t>
  </si>
  <si>
    <t>CARACTERÍSTICAS FÍSICAS CONVERSACIÓN</t>
  </si>
  <si>
    <t>ANÁLISIS DE CONTENIDOS</t>
  </si>
  <si>
    <t>ETAPAS CONSOLIDADAS</t>
  </si>
  <si>
    <t>A.3.1.1</t>
  </si>
  <si>
    <t>A.3.1.2</t>
  </si>
  <si>
    <t>A.3.1.3</t>
  </si>
  <si>
    <t>A.3.2.1</t>
  </si>
  <si>
    <t>A.3.2.2</t>
  </si>
  <si>
    <t>A.3.2.3</t>
  </si>
  <si>
    <t>A.3.3.1</t>
  </si>
  <si>
    <t>DENSIDAD CONVERSACIONAL</t>
  </si>
  <si>
    <t>HORARIO</t>
  </si>
  <si>
    <t>DURACIÓN</t>
  </si>
  <si>
    <t>SINTÁCTICO</t>
  </si>
  <si>
    <t>ETAPA 3</t>
  </si>
  <si>
    <t>DENSIDAD CONVERSACIONAL ALTA</t>
  </si>
  <si>
    <t>DENSIDAD CONVERSACIONAL BAJA</t>
  </si>
  <si>
    <t>DURACIÓN (Nº DÍAS)</t>
  </si>
  <si>
    <t>LARGA DURACIÓN</t>
  </si>
  <si>
    <t>CORTA DURACIÓN</t>
  </si>
  <si>
    <t>A PARTIR DE LAS 13:00 HORAS</t>
  </si>
  <si>
    <t>HORARIO DE TARDE (P.M.)</t>
  </si>
  <si>
    <t>HASTA LAS 13:00 HORAS</t>
  </si>
  <si>
    <t>HORARIO DE MAÑANA (A.M.)</t>
  </si>
  <si>
    <t>TOTAL RIESGO</t>
  </si>
  <si>
    <t>DESCRIPCIÓN</t>
  </si>
  <si>
    <t>CONFLICTO FAMILIAR</t>
  </si>
  <si>
    <t>PRESENCIA</t>
  </si>
  <si>
    <t>FALTA ESTABILIDAD FAMILIAR</t>
  </si>
  <si>
    <t>AUSENCIA</t>
  </si>
  <si>
    <t>ALTO NÚMERO DE EMOTICONOS</t>
  </si>
  <si>
    <t>EMOTICONOS &lt;5</t>
  </si>
  <si>
    <t>EMOTICONOS &gt;=5</t>
  </si>
  <si>
    <t>BAJO NÚMERO DE EMOTICONOS</t>
  </si>
  <si>
    <t>ABREVIATURAS &gt;=10</t>
  </si>
  <si>
    <t>ALTO NÚMERO DE ABREVIATURAS</t>
  </si>
  <si>
    <t>BAJO NÚMERO DE ABREVIATURAS</t>
  </si>
  <si>
    <t>PRESENCIA LENGUAJE PREADOLESCENTE</t>
  </si>
  <si>
    <t>AUSENCIA LENGUAJE PREADOLESCENTE</t>
  </si>
  <si>
    <t>LÉXICO: EMOTICONOS</t>
  </si>
  <si>
    <t>LÉXICO: ABREVIATURAS</t>
  </si>
  <si>
    <t>LÉXICO: LENGUAJE PREADOLESCENTE</t>
  </si>
  <si>
    <t>SEMÁNTICO:  TÉRMINOS CON CARGA SEXUAL</t>
  </si>
  <si>
    <t>PRESENCIA TÉRMINOS CON CARGA SEXUAL</t>
  </si>
  <si>
    <t>AUSENCIA TÉRMINOS CON CARGA SEXUAL</t>
  </si>
  <si>
    <t>A.3.2.4</t>
  </si>
  <si>
    <t>A.3.2.5</t>
  </si>
  <si>
    <t>SINTÁCTICO: CORPUS EN BASE DE DATOS</t>
  </si>
  <si>
    <t>PRESENCIA CORPUS EN BASE DE DATOS</t>
  </si>
  <si>
    <t>AUSENCIA CORPUS EN BASE DE DATOS</t>
  </si>
  <si>
    <t>ETAPA EN LA QUE ENCUENTRA</t>
  </si>
  <si>
    <t>ETAPA SEXUAL</t>
  </si>
  <si>
    <t>ETAPAS CONTACTO - GROOOMING</t>
  </si>
  <si>
    <t>ABREVIATURAS &lt;10</t>
  </si>
  <si>
    <t>ANÁLISIS DE CONTENIDO</t>
  </si>
  <si>
    <t>A.1.2.5</t>
  </si>
  <si>
    <t>A.1.2.6</t>
  </si>
  <si>
    <t>RA = RA PEDÓFILO</t>
  </si>
  <si>
    <t>COINCIDENCIA EN AFICIONES, MÚSICA, DEPORTE, ETC.</t>
  </si>
  <si>
    <t>NO COINCIDENCIA</t>
  </si>
  <si>
    <t>NO COINCIDENCIA EN AFICIONES, MÚSICA, DEPORTE, ETC.</t>
  </si>
  <si>
    <t>DOMICILIO</t>
  </si>
  <si>
    <t>PF&lt;=10</t>
  </si>
  <si>
    <t>Nº DE PUBLICACIONES O FOTOS INFERIOR A 10</t>
  </si>
  <si>
    <t>PF&gt;10</t>
  </si>
  <si>
    <t>Nº DE PUBLICACIONES O FOTOS SUPERIOR A 10</t>
  </si>
  <si>
    <t>TIEMPO CONEXIÓN</t>
  </si>
  <si>
    <t>LA FOTO PERTENECE A OTRO PERFIL DE OTRO USUARIO</t>
  </si>
  <si>
    <t>LA FOTO NO PERTENECE A OTRO PERFIL DE OTRO USUARIO</t>
  </si>
  <si>
    <t>SIGNIFICADO SEXUAL O DOMINANTE DEL NICK</t>
  </si>
  <si>
    <t>NO SIGNIFICADO SEXUAL O DOMINANTE DEL NICK</t>
  </si>
  <si>
    <t>PC &lt;=2</t>
  </si>
  <si>
    <t>INFERIOR O IGUAL A DOS SOLICITUDES</t>
  </si>
  <si>
    <t>PC &gt;2</t>
  </si>
  <si>
    <t>Nº DÍAS &lt;7</t>
  </si>
  <si>
    <t>Nº DÍAS &gt;= 7</t>
  </si>
  <si>
    <t>FRAGILIDAD EMOCIONAL</t>
  </si>
  <si>
    <t>NO FRAGILIDAD EMOCIONAL</t>
  </si>
  <si>
    <t>DENSIDAD CONVERSACIONAL (UNIDAD CONVERSACIONAL)</t>
  </si>
  <si>
    <t>Nº UNIDADES CONVERSACIONALES &gt;= 10</t>
  </si>
  <si>
    <t>Nº UNIDADES CONVERSACIONALES &lt;10</t>
  </si>
  <si>
    <t>ETAPA 1 o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</si>
</sst>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00\-00"/>
    <numFmt numFmtId="165" formatCode="0_ ;\-0\ "/>
  </numFmts>
  <fonts count="20" x14ac:knownFonts="1">
    <font>
      <sz val="11"/>
      <color theme="1"/>
      <name val="Calibri"/>
      <family val="2"/>
      <scheme val="minor"/>
    </font>
    <font>
      <sz val="10"/>
      <name val="Arial"/>
      <family val="2"/>
    </font>
    <font>
      <sz val="8"/>
      <name val="Tahoma"/>
      <family val="2"/>
    </font>
    <font>
      <b/>
      <sz val="8"/>
      <name val="Tahoma"/>
      <family val="2"/>
    </font>
    <font>
      <sz val="14"/>
      <color indexed="9"/>
      <name val="Tahoma"/>
      <family val="2"/>
    </font>
    <font>
      <b/>
      <sz val="10"/>
      <color indexed="9"/>
      <name val="Arial"/>
      <family val="2"/>
    </font>
    <font>
      <b/>
      <sz val="8"/>
      <color indexed="56"/>
      <name val="Tahoma"/>
      <family val="2"/>
    </font>
    <font>
      <b/>
      <sz val="9"/>
      <color indexed="9"/>
      <name val="Tahoma"/>
      <family val="2"/>
    </font>
    <font>
      <b/>
      <sz val="8"/>
      <color indexed="9"/>
      <name val="Tahoma"/>
      <family val="2"/>
    </font>
    <font>
      <b/>
      <sz val="10"/>
      <color indexed="9"/>
      <name val="Tahoma"/>
      <family val="2"/>
    </font>
    <font>
      <b/>
      <sz val="11"/>
      <color theme="0"/>
      <name val="Calibri"/>
      <family val="2"/>
      <scheme val="minor"/>
    </font>
    <font>
      <b/>
      <sz val="11"/>
      <color theme="1"/>
      <name val="Calibri"/>
      <family val="2"/>
      <scheme val="minor"/>
    </font>
    <font>
      <b/>
      <sz val="8"/>
      <color theme="0"/>
      <name val="Tahoma"/>
      <family val="2"/>
    </font>
    <font>
      <b/>
      <sz val="9"/>
      <color theme="0"/>
      <name val="Tahoma"/>
      <family val="2"/>
    </font>
    <font>
      <b/>
      <sz val="12"/>
      <color indexed="9"/>
      <name val="Tahoma"/>
      <family val="2"/>
    </font>
    <font>
      <sz val="12"/>
      <color indexed="9"/>
      <name val="Tahoma"/>
      <family val="2"/>
    </font>
    <font>
      <sz val="8"/>
      <name val="Webdings"/>
      <family val="1"/>
      <charset val="2"/>
    </font>
    <font>
      <sz val="8"/>
      <color rgb="FFFF0000"/>
      <name val="Webdings"/>
      <family val="1"/>
      <charset val="2"/>
    </font>
    <font>
      <sz val="11"/>
      <color rgb="FFFF0000"/>
      <name val="Webdings"/>
      <family val="1"/>
      <charset val="2"/>
    </font>
    <font>
      <b/>
      <sz val="14"/>
      <color indexed="9"/>
      <name val="Tahoma"/>
      <family val="2"/>
    </font>
  </fonts>
  <fills count="8">
    <fill>
      <patternFill patternType="none"/>
    </fill>
    <fill>
      <patternFill patternType="gray125"/>
    </fill>
    <fill>
      <patternFill patternType="solid">
        <fgColor indexed="42"/>
        <bgColor indexed="64"/>
      </patternFill>
    </fill>
    <fill>
      <patternFill patternType="solid">
        <fgColor indexed="56"/>
        <bgColor indexed="64"/>
      </patternFill>
    </fill>
    <fill>
      <patternFill patternType="solid">
        <fgColor indexed="22"/>
        <bgColor indexed="64"/>
      </patternFill>
    </fill>
    <fill>
      <patternFill patternType="solid">
        <fgColor indexed="58"/>
        <bgColor indexed="64"/>
      </patternFill>
    </fill>
    <fill>
      <patternFill patternType="solid">
        <fgColor rgb="FF002060"/>
        <bgColor indexed="64"/>
      </patternFill>
    </fill>
    <fill>
      <patternFill patternType="solid">
        <fgColor theme="3" tint="0.39997558519241921"/>
        <bgColor indexed="64"/>
      </patternFill>
    </fill>
  </fills>
  <borders count="16">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ck">
        <color indexed="64"/>
      </right>
      <top style="thin">
        <color indexed="22"/>
      </top>
      <bottom style="thin">
        <color indexed="22"/>
      </bottom>
      <diagonal/>
    </border>
    <border>
      <left/>
      <right style="thick">
        <color indexed="64"/>
      </right>
      <top style="thin">
        <color indexed="22"/>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0"/>
      </left>
      <right style="thick">
        <color theme="0"/>
      </right>
      <top style="thick">
        <color theme="0"/>
      </top>
      <bottom style="thick">
        <color theme="0"/>
      </bottom>
      <diagonal/>
    </border>
  </borders>
  <cellStyleXfs count="3">
    <xf numFmtId="0" fontId="0" fillId="0" borderId="0"/>
    <xf numFmtId="0" fontId="1" fillId="0" borderId="0"/>
    <xf numFmtId="44" fontId="1" fillId="0" borderId="0" applyFont="0" applyFill="0" applyBorder="0" applyAlignment="0" applyProtection="0"/>
  </cellStyleXfs>
  <cellXfs count="109">
    <xf numFmtId="0" fontId="0" fillId="0" borderId="0" xfId="0"/>
    <xf numFmtId="0" fontId="2" fillId="2" borderId="0" xfId="1" applyFont="1" applyFill="1"/>
    <xf numFmtId="0" fontId="2" fillId="0" borderId="0" xfId="1" applyFont="1" applyFill="1"/>
    <xf numFmtId="0" fontId="2" fillId="0" borderId="0" xfId="1" applyFont="1"/>
    <xf numFmtId="0" fontId="2" fillId="4" borderId="4" xfId="1" applyFont="1" applyFill="1" applyBorder="1"/>
    <xf numFmtId="0" fontId="2" fillId="4" borderId="0" xfId="1" applyFont="1" applyFill="1" applyBorder="1"/>
    <xf numFmtId="0" fontId="1" fillId="4" borderId="0" xfId="1" applyFill="1" applyBorder="1"/>
    <xf numFmtId="0" fontId="5" fillId="4" borderId="0" xfId="1" applyFont="1" applyFill="1" applyBorder="1"/>
    <xf numFmtId="0" fontId="6" fillId="4" borderId="0" xfId="1" applyFont="1" applyFill="1" applyBorder="1" applyAlignment="1">
      <alignment horizontal="right"/>
    </xf>
    <xf numFmtId="0" fontId="5" fillId="4" borderId="0" xfId="1" applyFont="1" applyFill="1" applyBorder="1" applyAlignment="1">
      <alignment horizontal="left"/>
    </xf>
    <xf numFmtId="0" fontId="1" fillId="0" borderId="0" xfId="1"/>
    <xf numFmtId="0" fontId="1" fillId="4" borderId="4" xfId="1" applyFill="1" applyBorder="1"/>
    <xf numFmtId="0" fontId="1" fillId="0" borderId="0" xfId="1" applyFill="1"/>
    <xf numFmtId="0" fontId="8" fillId="4" borderId="0" xfId="1" applyFont="1" applyFill="1" applyBorder="1"/>
    <xf numFmtId="0" fontId="8" fillId="4" borderId="0" xfId="1" applyFont="1" applyFill="1" applyBorder="1" applyAlignment="1">
      <alignment horizontal="right"/>
    </xf>
    <xf numFmtId="0" fontId="1" fillId="4" borderId="0" xfId="1" applyFill="1" applyBorder="1" applyAlignment="1">
      <alignment horizontal="left"/>
    </xf>
    <xf numFmtId="0" fontId="4" fillId="3" borderId="0" xfId="1" applyFont="1" applyFill="1" applyBorder="1" applyAlignment="1">
      <alignment horizontal="center"/>
    </xf>
    <xf numFmtId="0" fontId="2" fillId="4" borderId="12" xfId="1" applyFont="1" applyFill="1" applyBorder="1"/>
    <xf numFmtId="0" fontId="2" fillId="4" borderId="13" xfId="1" applyFont="1" applyFill="1" applyBorder="1"/>
    <xf numFmtId="0" fontId="7" fillId="5" borderId="6" xfId="1" applyFont="1" applyFill="1" applyBorder="1" applyAlignment="1">
      <alignment horizontal="center"/>
    </xf>
    <xf numFmtId="0" fontId="7" fillId="5" borderId="7" xfId="1" applyFont="1" applyFill="1" applyBorder="1" applyAlignment="1">
      <alignment horizontal="center"/>
    </xf>
    <xf numFmtId="0" fontId="4" fillId="3" borderId="0" xfId="1" applyFont="1" applyFill="1" applyBorder="1" applyAlignment="1">
      <alignment horizontal="center"/>
    </xf>
    <xf numFmtId="0" fontId="6" fillId="4" borderId="0" xfId="1" applyFont="1" applyFill="1" applyBorder="1" applyAlignment="1">
      <alignment horizontal="left"/>
    </xf>
    <xf numFmtId="0" fontId="2" fillId="4" borderId="0" xfId="1" applyFont="1" applyFill="1" applyBorder="1" applyAlignment="1">
      <alignment horizontal="center"/>
    </xf>
    <xf numFmtId="0" fontId="1" fillId="4" borderId="0" xfId="1" applyFill="1" applyBorder="1" applyAlignment="1">
      <alignment horizontal="center"/>
    </xf>
    <xf numFmtId="0" fontId="6" fillId="4" borderId="0" xfId="1" applyFont="1" applyFill="1" applyBorder="1" applyAlignment="1">
      <alignment horizontal="left"/>
    </xf>
    <xf numFmtId="0" fontId="12" fillId="6" borderId="0" xfId="1" applyFont="1" applyFill="1" applyBorder="1" applyAlignment="1">
      <alignment horizontal="right"/>
    </xf>
    <xf numFmtId="0" fontId="2" fillId="0" borderId="0" xfId="1" applyFont="1" applyBorder="1"/>
    <xf numFmtId="0" fontId="2" fillId="0" borderId="0" xfId="1" applyFont="1" applyFill="1" applyBorder="1"/>
    <xf numFmtId="0" fontId="11" fillId="0" borderId="0" xfId="0" applyFont="1"/>
    <xf numFmtId="0" fontId="10" fillId="6" borderId="0" xfId="0" applyFont="1" applyFill="1" applyAlignment="1"/>
    <xf numFmtId="0" fontId="1" fillId="4" borderId="2" xfId="1" applyFill="1" applyBorder="1"/>
    <xf numFmtId="0" fontId="1" fillId="4" borderId="1" xfId="1" applyFill="1" applyBorder="1"/>
    <xf numFmtId="0" fontId="6" fillId="4" borderId="0" xfId="1" applyFont="1" applyFill="1" applyBorder="1" applyAlignment="1">
      <alignment horizontal="left"/>
    </xf>
    <xf numFmtId="0" fontId="11" fillId="0" borderId="0" xfId="0" applyFont="1" applyAlignment="1">
      <alignment horizontal="center"/>
    </xf>
    <xf numFmtId="0" fontId="4" fillId="7" borderId="0" xfId="1" applyFont="1" applyFill="1" applyBorder="1" applyAlignment="1">
      <alignment horizontal="center"/>
    </xf>
    <xf numFmtId="0" fontId="15" fillId="7" borderId="0" xfId="1" applyFont="1" applyFill="1" applyBorder="1" applyAlignment="1">
      <alignment horizontal="center"/>
    </xf>
    <xf numFmtId="0" fontId="14" fillId="7" borderId="0" xfId="1" applyFont="1" applyFill="1" applyBorder="1" applyAlignment="1"/>
    <xf numFmtId="0" fontId="6" fillId="4" borderId="0" xfId="1" applyFont="1" applyFill="1" applyBorder="1" applyAlignment="1">
      <alignment horizontal="center" vertical="center" wrapText="1"/>
    </xf>
    <xf numFmtId="0" fontId="6" fillId="4" borderId="0" xfId="1" applyFont="1" applyFill="1" applyBorder="1" applyAlignment="1">
      <alignment horizontal="left" vertical="center"/>
    </xf>
    <xf numFmtId="0" fontId="6" fillId="4" borderId="0" xfId="1" applyFont="1" applyFill="1" applyBorder="1" applyAlignment="1">
      <alignment horizontal="center" vertical="center"/>
    </xf>
    <xf numFmtId="0" fontId="5" fillId="4" borderId="0" xfId="1" applyFont="1" applyFill="1" applyBorder="1" applyAlignment="1">
      <alignment vertical="center"/>
    </xf>
    <xf numFmtId="0" fontId="6" fillId="4" borderId="0" xfId="1" applyFont="1" applyFill="1" applyBorder="1" applyAlignment="1">
      <alignment horizontal="left" vertical="center"/>
    </xf>
    <xf numFmtId="0" fontId="6" fillId="4" borderId="0" xfId="1" applyFont="1" applyFill="1" applyBorder="1" applyAlignment="1">
      <alignment horizontal="left" vertical="center"/>
    </xf>
    <xf numFmtId="0" fontId="6" fillId="4" borderId="0" xfId="1" applyFont="1" applyFill="1" applyBorder="1" applyAlignment="1">
      <alignment horizontal="center" vertical="center"/>
    </xf>
    <xf numFmtId="0" fontId="2" fillId="0" borderId="0" xfId="1" applyFont="1" applyAlignment="1">
      <alignment horizontal="center"/>
    </xf>
    <xf numFmtId="0" fontId="2" fillId="0" borderId="0" xfId="1" applyFont="1" applyAlignment="1">
      <alignment horizontal="left"/>
    </xf>
    <xf numFmtId="0" fontId="2" fillId="4" borderId="4" xfId="1" applyFont="1" applyFill="1" applyBorder="1" applyAlignment="1">
      <alignment horizontal="left"/>
    </xf>
    <xf numFmtId="0" fontId="5" fillId="4" borderId="0" xfId="1" applyFont="1" applyFill="1" applyBorder="1" applyAlignment="1">
      <alignment horizontal="left" vertical="center"/>
    </xf>
    <xf numFmtId="0" fontId="2" fillId="0" borderId="0" xfId="1" applyFont="1" applyFill="1" applyAlignment="1">
      <alignment horizontal="left"/>
    </xf>
    <xf numFmtId="0" fontId="2" fillId="2" borderId="0" xfId="1" applyFont="1" applyFill="1" applyAlignment="1">
      <alignment horizontal="center"/>
    </xf>
    <xf numFmtId="0" fontId="1" fillId="4" borderId="2" xfId="1" applyFill="1" applyBorder="1" applyAlignment="1">
      <alignment horizontal="center"/>
    </xf>
    <xf numFmtId="0" fontId="2" fillId="4" borderId="13" xfId="1" applyFont="1" applyFill="1" applyBorder="1" applyAlignment="1">
      <alignment horizontal="center"/>
    </xf>
    <xf numFmtId="0" fontId="16" fillId="0" borderId="0" xfId="1" applyFont="1" applyFill="1" applyAlignment="1">
      <alignment horizontal="left"/>
    </xf>
    <xf numFmtId="0" fontId="2" fillId="2" borderId="0" xfId="1" applyFont="1" applyFill="1" applyAlignment="1">
      <alignment vertical="center"/>
    </xf>
    <xf numFmtId="0" fontId="2" fillId="0" borderId="0" xfId="1" applyFont="1" applyAlignment="1">
      <alignment vertical="center"/>
    </xf>
    <xf numFmtId="0" fontId="1" fillId="4" borderId="2" xfId="1" applyFill="1" applyBorder="1" applyAlignment="1">
      <alignment vertical="center"/>
    </xf>
    <xf numFmtId="0" fontId="7" fillId="5" borderId="9" xfId="1" applyFont="1" applyFill="1" applyBorder="1" applyAlignment="1">
      <alignment horizontal="center" vertical="center"/>
    </xf>
    <xf numFmtId="0" fontId="5" fillId="4" borderId="0" xfId="1" applyFont="1" applyFill="1" applyBorder="1" applyAlignment="1">
      <alignment horizontal="center" vertical="center"/>
    </xf>
    <xf numFmtId="0" fontId="8" fillId="4" borderId="0" xfId="1" applyFont="1" applyFill="1" applyBorder="1" applyAlignment="1">
      <alignment vertical="center"/>
    </xf>
    <xf numFmtId="0" fontId="13" fillId="6" borderId="6" xfId="1" applyFont="1" applyFill="1" applyBorder="1" applyAlignment="1">
      <alignment horizontal="center" vertical="center"/>
    </xf>
    <xf numFmtId="0" fontId="1" fillId="4" borderId="0" xfId="1" applyFill="1" applyBorder="1" applyAlignment="1">
      <alignment horizontal="left" vertical="center"/>
    </xf>
    <xf numFmtId="0" fontId="14" fillId="7" borderId="0" xfId="1" applyFont="1" applyFill="1" applyBorder="1" applyAlignment="1">
      <alignment vertical="center"/>
    </xf>
    <xf numFmtId="0" fontId="2" fillId="4" borderId="13" xfId="1" applyFont="1" applyFill="1" applyBorder="1" applyAlignment="1">
      <alignment vertical="center"/>
    </xf>
    <xf numFmtId="0" fontId="6" fillId="4" borderId="0" xfId="1" applyFont="1" applyFill="1" applyBorder="1" applyAlignment="1">
      <alignment horizontal="left" vertical="center"/>
    </xf>
    <xf numFmtId="0" fontId="6" fillId="4" borderId="0" xfId="1" applyFont="1" applyFill="1" applyBorder="1" applyAlignment="1">
      <alignment horizontal="center" vertical="center"/>
    </xf>
    <xf numFmtId="0" fontId="9" fillId="3" borderId="15" xfId="1" applyFont="1" applyFill="1" applyBorder="1" applyAlignment="1">
      <alignment horizontal="center" vertical="center"/>
    </xf>
    <xf numFmtId="9" fontId="9" fillId="3" borderId="15" xfId="1" applyNumberFormat="1" applyFont="1" applyFill="1" applyBorder="1" applyAlignment="1">
      <alignment horizontal="center" vertical="center"/>
    </xf>
    <xf numFmtId="0" fontId="9" fillId="3" borderId="0" xfId="1" applyFont="1" applyFill="1" applyBorder="1" applyAlignment="1">
      <alignment horizontal="center" vertical="center"/>
    </xf>
    <xf numFmtId="0" fontId="9" fillId="7" borderId="0" xfId="1" applyFont="1" applyFill="1" applyBorder="1" applyAlignment="1">
      <alignment horizontal="center" vertical="center"/>
    </xf>
    <xf numFmtId="0" fontId="2" fillId="4" borderId="5" xfId="1" applyFont="1" applyFill="1" applyBorder="1" applyAlignment="1">
      <alignment horizontal="left" vertical="center"/>
    </xf>
    <xf numFmtId="0" fontId="14" fillId="7" borderId="0" xfId="1" applyFont="1" applyFill="1" applyBorder="1" applyAlignment="1">
      <alignment horizontal="left" vertical="center"/>
    </xf>
    <xf numFmtId="0" fontId="2" fillId="2" borderId="0" xfId="1" applyFont="1" applyFill="1" applyAlignment="1">
      <alignment horizontal="left" vertical="center"/>
    </xf>
    <xf numFmtId="0" fontId="2" fillId="3" borderId="0" xfId="1" applyFont="1" applyFill="1" applyAlignment="1">
      <alignment horizontal="left" vertical="center"/>
    </xf>
    <xf numFmtId="0" fontId="3" fillId="0" borderId="0" xfId="1" applyFont="1" applyAlignment="1">
      <alignment horizontal="left" vertical="center"/>
    </xf>
    <xf numFmtId="0" fontId="2" fillId="0" borderId="0" xfId="1" applyFont="1" applyAlignment="1">
      <alignment horizontal="left" vertical="center"/>
    </xf>
    <xf numFmtId="0" fontId="1" fillId="4" borderId="2" xfId="1" applyFill="1" applyBorder="1" applyAlignment="1">
      <alignment horizontal="left" vertical="center"/>
    </xf>
    <xf numFmtId="0" fontId="1" fillId="4" borderId="3" xfId="1" applyFill="1" applyBorder="1" applyAlignment="1">
      <alignment horizontal="left" vertical="center"/>
    </xf>
    <xf numFmtId="0" fontId="4" fillId="3" borderId="0" xfId="1" applyFont="1" applyFill="1" applyBorder="1" applyAlignment="1">
      <alignment horizontal="left" vertical="center"/>
    </xf>
    <xf numFmtId="0" fontId="9" fillId="3" borderId="0" xfId="1" applyFont="1" applyFill="1" applyBorder="1" applyAlignment="1">
      <alignment horizontal="left" vertical="center"/>
    </xf>
    <xf numFmtId="0" fontId="1" fillId="4" borderId="5" xfId="1" applyFill="1" applyBorder="1" applyAlignment="1">
      <alignment horizontal="left" vertical="center"/>
    </xf>
    <xf numFmtId="0" fontId="9" fillId="7" borderId="0" xfId="1" applyFont="1" applyFill="1" applyBorder="1" applyAlignment="1">
      <alignment horizontal="left" vertical="center"/>
    </xf>
    <xf numFmtId="0" fontId="2" fillId="4" borderId="0" xfId="1" applyFont="1" applyFill="1" applyBorder="1" applyAlignment="1">
      <alignment horizontal="left" vertical="center"/>
    </xf>
    <xf numFmtId="0" fontId="18" fillId="4" borderId="0" xfId="1" applyFont="1" applyFill="1" applyBorder="1" applyAlignment="1">
      <alignment horizontal="left" vertical="center"/>
    </xf>
    <xf numFmtId="0" fontId="2" fillId="4" borderId="10" xfId="1" applyFont="1" applyFill="1" applyBorder="1" applyAlignment="1">
      <alignment horizontal="left" vertical="center"/>
    </xf>
    <xf numFmtId="0" fontId="8" fillId="4" borderId="0" xfId="1" applyFont="1" applyFill="1" applyBorder="1" applyAlignment="1">
      <alignment horizontal="left" vertical="center"/>
    </xf>
    <xf numFmtId="0" fontId="2" fillId="4" borderId="11" xfId="1" applyFont="1" applyFill="1" applyBorder="1" applyAlignment="1">
      <alignment horizontal="left" vertical="center"/>
    </xf>
    <xf numFmtId="0" fontId="17" fillId="4" borderId="0" xfId="1" applyFont="1" applyFill="1" applyBorder="1" applyAlignment="1">
      <alignment horizontal="left" vertical="center"/>
    </xf>
    <xf numFmtId="0" fontId="2" fillId="4" borderId="13" xfId="1" applyFont="1" applyFill="1" applyBorder="1" applyAlignment="1">
      <alignment horizontal="left" vertical="center"/>
    </xf>
    <xf numFmtId="0" fontId="2" fillId="4" borderId="14" xfId="1" applyFont="1" applyFill="1" applyBorder="1" applyAlignment="1">
      <alignment horizontal="left" vertical="center"/>
    </xf>
    <xf numFmtId="0" fontId="2" fillId="2" borderId="0" xfId="1" applyFont="1" applyFill="1" applyAlignment="1">
      <alignment horizontal="center" vertical="center"/>
    </xf>
    <xf numFmtId="0" fontId="3" fillId="0" borderId="0" xfId="1" applyFont="1" applyAlignment="1">
      <alignment horizontal="center" vertical="center"/>
    </xf>
    <xf numFmtId="0" fontId="2" fillId="0" borderId="0" xfId="1" applyFont="1" applyAlignment="1">
      <alignment horizontal="center" vertical="center"/>
    </xf>
    <xf numFmtId="0" fontId="1" fillId="4" borderId="2" xfId="1" applyFill="1" applyBorder="1" applyAlignment="1">
      <alignment horizontal="center" vertical="center"/>
    </xf>
    <xf numFmtId="0" fontId="2" fillId="4" borderId="0" xfId="1" applyFont="1" applyFill="1" applyBorder="1" applyAlignment="1">
      <alignment horizontal="center" vertical="center"/>
    </xf>
    <xf numFmtId="0" fontId="8" fillId="4" borderId="0" xfId="1" applyFont="1" applyFill="1" applyBorder="1" applyAlignment="1">
      <alignment horizontal="center" vertical="center"/>
    </xf>
    <xf numFmtId="0" fontId="1" fillId="4" borderId="0" xfId="1" applyFill="1" applyBorder="1" applyAlignment="1">
      <alignment horizontal="center" vertical="center"/>
    </xf>
    <xf numFmtId="0" fontId="2" fillId="4" borderId="13" xfId="1" applyFont="1" applyFill="1" applyBorder="1" applyAlignment="1">
      <alignment horizontal="center" vertical="center"/>
    </xf>
    <xf numFmtId="0" fontId="7" fillId="5" borderId="7" xfId="1" applyFont="1" applyFill="1" applyBorder="1" applyAlignment="1">
      <alignment horizontal="left"/>
    </xf>
    <xf numFmtId="0" fontId="7" fillId="5" borderId="8" xfId="1" applyFont="1" applyFill="1" applyBorder="1" applyAlignment="1">
      <alignment horizontal="left"/>
    </xf>
    <xf numFmtId="165" fontId="7" fillId="5" borderId="0" xfId="1" applyNumberFormat="1" applyFont="1" applyFill="1" applyBorder="1" applyAlignment="1">
      <alignment horizontal="left" vertical="center"/>
    </xf>
    <xf numFmtId="0" fontId="4" fillId="3" borderId="0" xfId="1" applyFont="1" applyFill="1" applyBorder="1" applyAlignment="1">
      <alignment horizontal="left"/>
    </xf>
    <xf numFmtId="164" fontId="7" fillId="5" borderId="0" xfId="1" applyNumberFormat="1" applyFont="1" applyFill="1" applyBorder="1" applyAlignment="1">
      <alignment horizontal="left" vertical="center"/>
    </xf>
    <xf numFmtId="0" fontId="14" fillId="7" borderId="0" xfId="1" applyFont="1" applyFill="1" applyBorder="1" applyAlignment="1">
      <alignment horizontal="left"/>
    </xf>
    <xf numFmtId="0" fontId="6" fillId="4" borderId="0" xfId="1" applyFont="1" applyFill="1" applyBorder="1" applyAlignment="1">
      <alignment horizontal="left" vertical="center"/>
    </xf>
    <xf numFmtId="0" fontId="14" fillId="7" borderId="0" xfId="1" applyFont="1" applyFill="1" applyBorder="1" applyAlignment="1"/>
    <xf numFmtId="0" fontId="0" fillId="0" borderId="0" xfId="0" applyAlignment="1"/>
    <xf numFmtId="0" fontId="19" fillId="3" borderId="0" xfId="1" applyFont="1" applyFill="1" applyBorder="1" applyAlignment="1">
      <alignment horizontal="right"/>
    </xf>
    <xf numFmtId="0" fontId="10" fillId="6" borderId="0" xfId="0" applyFont="1" applyFill="1" applyAlignment="1">
      <alignment horizontal="center"/>
    </xf>
  </cellXfs>
  <cellStyles count="3">
    <cellStyle name="Euro" xfId="2"/>
    <cellStyle name="Normal" xfId="0" builtinId="0"/>
    <cellStyle name="Normal 2" xfId="1"/>
  </cellStyles>
  <dxfs count="6">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12"/>
  <sheetViews>
    <sheetView showGridLines="0" tabSelected="1" topLeftCell="D1" zoomScale="80" zoomScaleNormal="80" workbookViewId="0">
      <pane ySplit="2" topLeftCell="A9" activePane="bottomLeft" state="frozen"/>
      <selection pane="bottomLeft" activeCell="N112" sqref="N112"/>
    </sheetView>
  </sheetViews>
  <sheetFormatPr baseColWidth="10" defaultRowHeight="10.5" outlineLevelRow="1" x14ac:dyDescent="0.15"/>
  <cols>
    <col min="1" max="1" width="12.85546875" style="3" customWidth="1"/>
    <col min="2" max="2" width="1.7109375" style="3" customWidth="1"/>
    <col min="3" max="3" width="9.5703125" style="45" customWidth="1"/>
    <col min="4" max="4" width="1.7109375" style="3" customWidth="1"/>
    <col min="5" max="5" width="42.85546875" style="3" bestFit="1" customWidth="1"/>
    <col min="6" max="6" width="1.7109375" style="3" customWidth="1"/>
    <col min="7" max="7" width="9.85546875" style="55" customWidth="1"/>
    <col min="8" max="8" width="0.42578125" style="3" customWidth="1"/>
    <col min="9" max="9" width="1.140625" style="3" customWidth="1"/>
    <col min="10" max="10" width="2" style="3" customWidth="1"/>
    <col min="11" max="11" width="3.7109375" style="3" customWidth="1"/>
    <col min="12" max="12" width="32" style="75" customWidth="1"/>
    <col min="13" max="14" width="3.7109375" style="75" customWidth="1"/>
    <col min="15" max="15" width="17" style="75" bestFit="1" customWidth="1"/>
    <col min="16" max="16" width="3.7109375" style="75" customWidth="1"/>
    <col min="17" max="17" width="25.140625" style="75" customWidth="1"/>
    <col min="18" max="18" width="1.42578125" style="75" customWidth="1"/>
    <col min="19" max="19" width="7" style="75" bestFit="1" customWidth="1"/>
    <col min="20" max="20" width="7" style="92" customWidth="1"/>
    <col min="21" max="21" width="3" style="75" customWidth="1"/>
    <col min="22" max="259" width="11.42578125" style="2"/>
    <col min="260" max="260" width="12.85546875" style="2" customWidth="1"/>
    <col min="261" max="261" width="1.7109375" style="2" customWidth="1"/>
    <col min="262" max="262" width="1" style="2" customWidth="1"/>
    <col min="263" max="263" width="18.28515625" style="2" customWidth="1"/>
    <col min="264" max="264" width="11.28515625" style="2" customWidth="1"/>
    <col min="265" max="265" width="0.42578125" style="2" customWidth="1"/>
    <col min="266" max="266" width="1.140625" style="2" customWidth="1"/>
    <col min="267" max="267" width="9.85546875" style="2" bestFit="1" customWidth="1"/>
    <col min="268" max="268" width="3.7109375" style="2" customWidth="1"/>
    <col min="269" max="269" width="40.140625" style="2" bestFit="1" customWidth="1"/>
    <col min="270" max="270" width="3.7109375" style="2" customWidth="1"/>
    <col min="271" max="271" width="13.28515625" style="2" customWidth="1"/>
    <col min="272" max="272" width="3.7109375" style="2" customWidth="1"/>
    <col min="273" max="273" width="17" style="2" bestFit="1" customWidth="1"/>
    <col min="274" max="274" width="3.7109375" style="2" customWidth="1"/>
    <col min="275" max="275" width="13.28515625" style="2" customWidth="1"/>
    <col min="276" max="276" width="3" style="2" customWidth="1"/>
    <col min="277" max="277" width="15.28515625" style="2" customWidth="1"/>
    <col min="278" max="515" width="11.42578125" style="2"/>
    <col min="516" max="516" width="12.85546875" style="2" customWidth="1"/>
    <col min="517" max="517" width="1.7109375" style="2" customWidth="1"/>
    <col min="518" max="518" width="1" style="2" customWidth="1"/>
    <col min="519" max="519" width="18.28515625" style="2" customWidth="1"/>
    <col min="520" max="520" width="11.28515625" style="2" customWidth="1"/>
    <col min="521" max="521" width="0.42578125" style="2" customWidth="1"/>
    <col min="522" max="522" width="1.140625" style="2" customWidth="1"/>
    <col min="523" max="523" width="9.85546875" style="2" bestFit="1" customWidth="1"/>
    <col min="524" max="524" width="3.7109375" style="2" customWidth="1"/>
    <col min="525" max="525" width="40.140625" style="2" bestFit="1" customWidth="1"/>
    <col min="526" max="526" width="3.7109375" style="2" customWidth="1"/>
    <col min="527" max="527" width="13.28515625" style="2" customWidth="1"/>
    <col min="528" max="528" width="3.7109375" style="2" customWidth="1"/>
    <col min="529" max="529" width="17" style="2" bestFit="1" customWidth="1"/>
    <col min="530" max="530" width="3.7109375" style="2" customWidth="1"/>
    <col min="531" max="531" width="13.28515625" style="2" customWidth="1"/>
    <col min="532" max="532" width="3" style="2" customWidth="1"/>
    <col min="533" max="533" width="15.28515625" style="2" customWidth="1"/>
    <col min="534" max="771" width="11.42578125" style="2"/>
    <col min="772" max="772" width="12.85546875" style="2" customWidth="1"/>
    <col min="773" max="773" width="1.7109375" style="2" customWidth="1"/>
    <col min="774" max="774" width="1" style="2" customWidth="1"/>
    <col min="775" max="775" width="18.28515625" style="2" customWidth="1"/>
    <col min="776" max="776" width="11.28515625" style="2" customWidth="1"/>
    <col min="777" max="777" width="0.42578125" style="2" customWidth="1"/>
    <col min="778" max="778" width="1.140625" style="2" customWidth="1"/>
    <col min="779" max="779" width="9.85546875" style="2" bestFit="1" customWidth="1"/>
    <col min="780" max="780" width="3.7109375" style="2" customWidth="1"/>
    <col min="781" max="781" width="40.140625" style="2" bestFit="1" customWidth="1"/>
    <col min="782" max="782" width="3.7109375" style="2" customWidth="1"/>
    <col min="783" max="783" width="13.28515625" style="2" customWidth="1"/>
    <col min="784" max="784" width="3.7109375" style="2" customWidth="1"/>
    <col min="785" max="785" width="17" style="2" bestFit="1" customWidth="1"/>
    <col min="786" max="786" width="3.7109375" style="2" customWidth="1"/>
    <col min="787" max="787" width="13.28515625" style="2" customWidth="1"/>
    <col min="788" max="788" width="3" style="2" customWidth="1"/>
    <col min="789" max="789" width="15.28515625" style="2" customWidth="1"/>
    <col min="790" max="1027" width="11.42578125" style="2"/>
    <col min="1028" max="1028" width="12.85546875" style="2" customWidth="1"/>
    <col min="1029" max="1029" width="1.7109375" style="2" customWidth="1"/>
    <col min="1030" max="1030" width="1" style="2" customWidth="1"/>
    <col min="1031" max="1031" width="18.28515625" style="2" customWidth="1"/>
    <col min="1032" max="1032" width="11.28515625" style="2" customWidth="1"/>
    <col min="1033" max="1033" width="0.42578125" style="2" customWidth="1"/>
    <col min="1034" max="1034" width="1.140625" style="2" customWidth="1"/>
    <col min="1035" max="1035" width="9.85546875" style="2" bestFit="1" customWidth="1"/>
    <col min="1036" max="1036" width="3.7109375" style="2" customWidth="1"/>
    <col min="1037" max="1037" width="40.140625" style="2" bestFit="1" customWidth="1"/>
    <col min="1038" max="1038" width="3.7109375" style="2" customWidth="1"/>
    <col min="1039" max="1039" width="13.28515625" style="2" customWidth="1"/>
    <col min="1040" max="1040" width="3.7109375" style="2" customWidth="1"/>
    <col min="1041" max="1041" width="17" style="2" bestFit="1" customWidth="1"/>
    <col min="1042" max="1042" width="3.7109375" style="2" customWidth="1"/>
    <col min="1043" max="1043" width="13.28515625" style="2" customWidth="1"/>
    <col min="1044" max="1044" width="3" style="2" customWidth="1"/>
    <col min="1045" max="1045" width="15.28515625" style="2" customWidth="1"/>
    <col min="1046" max="1283" width="11.42578125" style="2"/>
    <col min="1284" max="1284" width="12.85546875" style="2" customWidth="1"/>
    <col min="1285" max="1285" width="1.7109375" style="2" customWidth="1"/>
    <col min="1286" max="1286" width="1" style="2" customWidth="1"/>
    <col min="1287" max="1287" width="18.28515625" style="2" customWidth="1"/>
    <col min="1288" max="1288" width="11.28515625" style="2" customWidth="1"/>
    <col min="1289" max="1289" width="0.42578125" style="2" customWidth="1"/>
    <col min="1290" max="1290" width="1.140625" style="2" customWidth="1"/>
    <col min="1291" max="1291" width="9.85546875" style="2" bestFit="1" customWidth="1"/>
    <col min="1292" max="1292" width="3.7109375" style="2" customWidth="1"/>
    <col min="1293" max="1293" width="40.140625" style="2" bestFit="1" customWidth="1"/>
    <col min="1294" max="1294" width="3.7109375" style="2" customWidth="1"/>
    <col min="1295" max="1295" width="13.28515625" style="2" customWidth="1"/>
    <col min="1296" max="1296" width="3.7109375" style="2" customWidth="1"/>
    <col min="1297" max="1297" width="17" style="2" bestFit="1" customWidth="1"/>
    <col min="1298" max="1298" width="3.7109375" style="2" customWidth="1"/>
    <col min="1299" max="1299" width="13.28515625" style="2" customWidth="1"/>
    <col min="1300" max="1300" width="3" style="2" customWidth="1"/>
    <col min="1301" max="1301" width="15.28515625" style="2" customWidth="1"/>
    <col min="1302" max="1539" width="11.42578125" style="2"/>
    <col min="1540" max="1540" width="12.85546875" style="2" customWidth="1"/>
    <col min="1541" max="1541" width="1.7109375" style="2" customWidth="1"/>
    <col min="1542" max="1542" width="1" style="2" customWidth="1"/>
    <col min="1543" max="1543" width="18.28515625" style="2" customWidth="1"/>
    <col min="1544" max="1544" width="11.28515625" style="2" customWidth="1"/>
    <col min="1545" max="1545" width="0.42578125" style="2" customWidth="1"/>
    <col min="1546" max="1546" width="1.140625" style="2" customWidth="1"/>
    <col min="1547" max="1547" width="9.85546875" style="2" bestFit="1" customWidth="1"/>
    <col min="1548" max="1548" width="3.7109375" style="2" customWidth="1"/>
    <col min="1549" max="1549" width="40.140625" style="2" bestFit="1" customWidth="1"/>
    <col min="1550" max="1550" width="3.7109375" style="2" customWidth="1"/>
    <col min="1551" max="1551" width="13.28515625" style="2" customWidth="1"/>
    <col min="1552" max="1552" width="3.7109375" style="2" customWidth="1"/>
    <col min="1553" max="1553" width="17" style="2" bestFit="1" customWidth="1"/>
    <col min="1554" max="1554" width="3.7109375" style="2" customWidth="1"/>
    <col min="1555" max="1555" width="13.28515625" style="2" customWidth="1"/>
    <col min="1556" max="1556" width="3" style="2" customWidth="1"/>
    <col min="1557" max="1557" width="15.28515625" style="2" customWidth="1"/>
    <col min="1558" max="1795" width="11.42578125" style="2"/>
    <col min="1796" max="1796" width="12.85546875" style="2" customWidth="1"/>
    <col min="1797" max="1797" width="1.7109375" style="2" customWidth="1"/>
    <col min="1798" max="1798" width="1" style="2" customWidth="1"/>
    <col min="1799" max="1799" width="18.28515625" style="2" customWidth="1"/>
    <col min="1800" max="1800" width="11.28515625" style="2" customWidth="1"/>
    <col min="1801" max="1801" width="0.42578125" style="2" customWidth="1"/>
    <col min="1802" max="1802" width="1.140625" style="2" customWidth="1"/>
    <col min="1803" max="1803" width="9.85546875" style="2" bestFit="1" customWidth="1"/>
    <col min="1804" max="1804" width="3.7109375" style="2" customWidth="1"/>
    <col min="1805" max="1805" width="40.140625" style="2" bestFit="1" customWidth="1"/>
    <col min="1806" max="1806" width="3.7109375" style="2" customWidth="1"/>
    <col min="1807" max="1807" width="13.28515625" style="2" customWidth="1"/>
    <col min="1808" max="1808" width="3.7109375" style="2" customWidth="1"/>
    <col min="1809" max="1809" width="17" style="2" bestFit="1" customWidth="1"/>
    <col min="1810" max="1810" width="3.7109375" style="2" customWidth="1"/>
    <col min="1811" max="1811" width="13.28515625" style="2" customWidth="1"/>
    <col min="1812" max="1812" width="3" style="2" customWidth="1"/>
    <col min="1813" max="1813" width="15.28515625" style="2" customWidth="1"/>
    <col min="1814" max="2051" width="11.42578125" style="2"/>
    <col min="2052" max="2052" width="12.85546875" style="2" customWidth="1"/>
    <col min="2053" max="2053" width="1.7109375" style="2" customWidth="1"/>
    <col min="2054" max="2054" width="1" style="2" customWidth="1"/>
    <col min="2055" max="2055" width="18.28515625" style="2" customWidth="1"/>
    <col min="2056" max="2056" width="11.28515625" style="2" customWidth="1"/>
    <col min="2057" max="2057" width="0.42578125" style="2" customWidth="1"/>
    <col min="2058" max="2058" width="1.140625" style="2" customWidth="1"/>
    <col min="2059" max="2059" width="9.85546875" style="2" bestFit="1" customWidth="1"/>
    <col min="2060" max="2060" width="3.7109375" style="2" customWidth="1"/>
    <col min="2061" max="2061" width="40.140625" style="2" bestFit="1" customWidth="1"/>
    <col min="2062" max="2062" width="3.7109375" style="2" customWidth="1"/>
    <col min="2063" max="2063" width="13.28515625" style="2" customWidth="1"/>
    <col min="2064" max="2064" width="3.7109375" style="2" customWidth="1"/>
    <col min="2065" max="2065" width="17" style="2" bestFit="1" customWidth="1"/>
    <col min="2066" max="2066" width="3.7109375" style="2" customWidth="1"/>
    <col min="2067" max="2067" width="13.28515625" style="2" customWidth="1"/>
    <col min="2068" max="2068" width="3" style="2" customWidth="1"/>
    <col min="2069" max="2069" width="15.28515625" style="2" customWidth="1"/>
    <col min="2070" max="2307" width="11.42578125" style="2"/>
    <col min="2308" max="2308" width="12.85546875" style="2" customWidth="1"/>
    <col min="2309" max="2309" width="1.7109375" style="2" customWidth="1"/>
    <col min="2310" max="2310" width="1" style="2" customWidth="1"/>
    <col min="2311" max="2311" width="18.28515625" style="2" customWidth="1"/>
    <col min="2312" max="2312" width="11.28515625" style="2" customWidth="1"/>
    <col min="2313" max="2313" width="0.42578125" style="2" customWidth="1"/>
    <col min="2314" max="2314" width="1.140625" style="2" customWidth="1"/>
    <col min="2315" max="2315" width="9.85546875" style="2" bestFit="1" customWidth="1"/>
    <col min="2316" max="2316" width="3.7109375" style="2" customWidth="1"/>
    <col min="2317" max="2317" width="40.140625" style="2" bestFit="1" customWidth="1"/>
    <col min="2318" max="2318" width="3.7109375" style="2" customWidth="1"/>
    <col min="2319" max="2319" width="13.28515625" style="2" customWidth="1"/>
    <col min="2320" max="2320" width="3.7109375" style="2" customWidth="1"/>
    <col min="2321" max="2321" width="17" style="2" bestFit="1" customWidth="1"/>
    <col min="2322" max="2322" width="3.7109375" style="2" customWidth="1"/>
    <col min="2323" max="2323" width="13.28515625" style="2" customWidth="1"/>
    <col min="2324" max="2324" width="3" style="2" customWidth="1"/>
    <col min="2325" max="2325" width="15.28515625" style="2" customWidth="1"/>
    <col min="2326" max="2563" width="11.42578125" style="2"/>
    <col min="2564" max="2564" width="12.85546875" style="2" customWidth="1"/>
    <col min="2565" max="2565" width="1.7109375" style="2" customWidth="1"/>
    <col min="2566" max="2566" width="1" style="2" customWidth="1"/>
    <col min="2567" max="2567" width="18.28515625" style="2" customWidth="1"/>
    <col min="2568" max="2568" width="11.28515625" style="2" customWidth="1"/>
    <col min="2569" max="2569" width="0.42578125" style="2" customWidth="1"/>
    <col min="2570" max="2570" width="1.140625" style="2" customWidth="1"/>
    <col min="2571" max="2571" width="9.85546875" style="2" bestFit="1" customWidth="1"/>
    <col min="2572" max="2572" width="3.7109375" style="2" customWidth="1"/>
    <col min="2573" max="2573" width="40.140625" style="2" bestFit="1" customWidth="1"/>
    <col min="2574" max="2574" width="3.7109375" style="2" customWidth="1"/>
    <col min="2575" max="2575" width="13.28515625" style="2" customWidth="1"/>
    <col min="2576" max="2576" width="3.7109375" style="2" customWidth="1"/>
    <col min="2577" max="2577" width="17" style="2" bestFit="1" customWidth="1"/>
    <col min="2578" max="2578" width="3.7109375" style="2" customWidth="1"/>
    <col min="2579" max="2579" width="13.28515625" style="2" customWidth="1"/>
    <col min="2580" max="2580" width="3" style="2" customWidth="1"/>
    <col min="2581" max="2581" width="15.28515625" style="2" customWidth="1"/>
    <col min="2582" max="2819" width="11.42578125" style="2"/>
    <col min="2820" max="2820" width="12.85546875" style="2" customWidth="1"/>
    <col min="2821" max="2821" width="1.7109375" style="2" customWidth="1"/>
    <col min="2822" max="2822" width="1" style="2" customWidth="1"/>
    <col min="2823" max="2823" width="18.28515625" style="2" customWidth="1"/>
    <col min="2824" max="2824" width="11.28515625" style="2" customWidth="1"/>
    <col min="2825" max="2825" width="0.42578125" style="2" customWidth="1"/>
    <col min="2826" max="2826" width="1.140625" style="2" customWidth="1"/>
    <col min="2827" max="2827" width="9.85546875" style="2" bestFit="1" customWidth="1"/>
    <col min="2828" max="2828" width="3.7109375" style="2" customWidth="1"/>
    <col min="2829" max="2829" width="40.140625" style="2" bestFit="1" customWidth="1"/>
    <col min="2830" max="2830" width="3.7109375" style="2" customWidth="1"/>
    <col min="2831" max="2831" width="13.28515625" style="2" customWidth="1"/>
    <col min="2832" max="2832" width="3.7109375" style="2" customWidth="1"/>
    <col min="2833" max="2833" width="17" style="2" bestFit="1" customWidth="1"/>
    <col min="2834" max="2834" width="3.7109375" style="2" customWidth="1"/>
    <col min="2835" max="2835" width="13.28515625" style="2" customWidth="1"/>
    <col min="2836" max="2836" width="3" style="2" customWidth="1"/>
    <col min="2837" max="2837" width="15.28515625" style="2" customWidth="1"/>
    <col min="2838" max="3075" width="11.42578125" style="2"/>
    <col min="3076" max="3076" width="12.85546875" style="2" customWidth="1"/>
    <col min="3077" max="3077" width="1.7109375" style="2" customWidth="1"/>
    <col min="3078" max="3078" width="1" style="2" customWidth="1"/>
    <col min="3079" max="3079" width="18.28515625" style="2" customWidth="1"/>
    <col min="3080" max="3080" width="11.28515625" style="2" customWidth="1"/>
    <col min="3081" max="3081" width="0.42578125" style="2" customWidth="1"/>
    <col min="3082" max="3082" width="1.140625" style="2" customWidth="1"/>
    <col min="3083" max="3083" width="9.85546875" style="2" bestFit="1" customWidth="1"/>
    <col min="3084" max="3084" width="3.7109375" style="2" customWidth="1"/>
    <col min="3085" max="3085" width="40.140625" style="2" bestFit="1" customWidth="1"/>
    <col min="3086" max="3086" width="3.7109375" style="2" customWidth="1"/>
    <col min="3087" max="3087" width="13.28515625" style="2" customWidth="1"/>
    <col min="3088" max="3088" width="3.7109375" style="2" customWidth="1"/>
    <col min="3089" max="3089" width="17" style="2" bestFit="1" customWidth="1"/>
    <col min="3090" max="3090" width="3.7109375" style="2" customWidth="1"/>
    <col min="3091" max="3091" width="13.28515625" style="2" customWidth="1"/>
    <col min="3092" max="3092" width="3" style="2" customWidth="1"/>
    <col min="3093" max="3093" width="15.28515625" style="2" customWidth="1"/>
    <col min="3094" max="3331" width="11.42578125" style="2"/>
    <col min="3332" max="3332" width="12.85546875" style="2" customWidth="1"/>
    <col min="3333" max="3333" width="1.7109375" style="2" customWidth="1"/>
    <col min="3334" max="3334" width="1" style="2" customWidth="1"/>
    <col min="3335" max="3335" width="18.28515625" style="2" customWidth="1"/>
    <col min="3336" max="3336" width="11.28515625" style="2" customWidth="1"/>
    <col min="3337" max="3337" width="0.42578125" style="2" customWidth="1"/>
    <col min="3338" max="3338" width="1.140625" style="2" customWidth="1"/>
    <col min="3339" max="3339" width="9.85546875" style="2" bestFit="1" customWidth="1"/>
    <col min="3340" max="3340" width="3.7109375" style="2" customWidth="1"/>
    <col min="3341" max="3341" width="40.140625" style="2" bestFit="1" customWidth="1"/>
    <col min="3342" max="3342" width="3.7109375" style="2" customWidth="1"/>
    <col min="3343" max="3343" width="13.28515625" style="2" customWidth="1"/>
    <col min="3344" max="3344" width="3.7109375" style="2" customWidth="1"/>
    <col min="3345" max="3345" width="17" style="2" bestFit="1" customWidth="1"/>
    <col min="3346" max="3346" width="3.7109375" style="2" customWidth="1"/>
    <col min="3347" max="3347" width="13.28515625" style="2" customWidth="1"/>
    <col min="3348" max="3348" width="3" style="2" customWidth="1"/>
    <col min="3349" max="3349" width="15.28515625" style="2" customWidth="1"/>
    <col min="3350" max="3587" width="11.42578125" style="2"/>
    <col min="3588" max="3588" width="12.85546875" style="2" customWidth="1"/>
    <col min="3589" max="3589" width="1.7109375" style="2" customWidth="1"/>
    <col min="3590" max="3590" width="1" style="2" customWidth="1"/>
    <col min="3591" max="3591" width="18.28515625" style="2" customWidth="1"/>
    <col min="3592" max="3592" width="11.28515625" style="2" customWidth="1"/>
    <col min="3593" max="3593" width="0.42578125" style="2" customWidth="1"/>
    <col min="3594" max="3594" width="1.140625" style="2" customWidth="1"/>
    <col min="3595" max="3595" width="9.85546875" style="2" bestFit="1" customWidth="1"/>
    <col min="3596" max="3596" width="3.7109375" style="2" customWidth="1"/>
    <col min="3597" max="3597" width="40.140625" style="2" bestFit="1" customWidth="1"/>
    <col min="3598" max="3598" width="3.7109375" style="2" customWidth="1"/>
    <col min="3599" max="3599" width="13.28515625" style="2" customWidth="1"/>
    <col min="3600" max="3600" width="3.7109375" style="2" customWidth="1"/>
    <col min="3601" max="3601" width="17" style="2" bestFit="1" customWidth="1"/>
    <col min="3602" max="3602" width="3.7109375" style="2" customWidth="1"/>
    <col min="3603" max="3603" width="13.28515625" style="2" customWidth="1"/>
    <col min="3604" max="3604" width="3" style="2" customWidth="1"/>
    <col min="3605" max="3605" width="15.28515625" style="2" customWidth="1"/>
    <col min="3606" max="3843" width="11.42578125" style="2"/>
    <col min="3844" max="3844" width="12.85546875" style="2" customWidth="1"/>
    <col min="3845" max="3845" width="1.7109375" style="2" customWidth="1"/>
    <col min="3846" max="3846" width="1" style="2" customWidth="1"/>
    <col min="3847" max="3847" width="18.28515625" style="2" customWidth="1"/>
    <col min="3848" max="3848" width="11.28515625" style="2" customWidth="1"/>
    <col min="3849" max="3849" width="0.42578125" style="2" customWidth="1"/>
    <col min="3850" max="3850" width="1.140625" style="2" customWidth="1"/>
    <col min="3851" max="3851" width="9.85546875" style="2" bestFit="1" customWidth="1"/>
    <col min="3852" max="3852" width="3.7109375" style="2" customWidth="1"/>
    <col min="3853" max="3853" width="40.140625" style="2" bestFit="1" customWidth="1"/>
    <col min="3854" max="3854" width="3.7109375" style="2" customWidth="1"/>
    <col min="3855" max="3855" width="13.28515625" style="2" customWidth="1"/>
    <col min="3856" max="3856" width="3.7109375" style="2" customWidth="1"/>
    <col min="3857" max="3857" width="17" style="2" bestFit="1" customWidth="1"/>
    <col min="3858" max="3858" width="3.7109375" style="2" customWidth="1"/>
    <col min="3859" max="3859" width="13.28515625" style="2" customWidth="1"/>
    <col min="3860" max="3860" width="3" style="2" customWidth="1"/>
    <col min="3861" max="3861" width="15.28515625" style="2" customWidth="1"/>
    <col min="3862" max="4099" width="11.42578125" style="2"/>
    <col min="4100" max="4100" width="12.85546875" style="2" customWidth="1"/>
    <col min="4101" max="4101" width="1.7109375" style="2" customWidth="1"/>
    <col min="4102" max="4102" width="1" style="2" customWidth="1"/>
    <col min="4103" max="4103" width="18.28515625" style="2" customWidth="1"/>
    <col min="4104" max="4104" width="11.28515625" style="2" customWidth="1"/>
    <col min="4105" max="4105" width="0.42578125" style="2" customWidth="1"/>
    <col min="4106" max="4106" width="1.140625" style="2" customWidth="1"/>
    <col min="4107" max="4107" width="9.85546875" style="2" bestFit="1" customWidth="1"/>
    <col min="4108" max="4108" width="3.7109375" style="2" customWidth="1"/>
    <col min="4109" max="4109" width="40.140625" style="2" bestFit="1" customWidth="1"/>
    <col min="4110" max="4110" width="3.7109375" style="2" customWidth="1"/>
    <col min="4111" max="4111" width="13.28515625" style="2" customWidth="1"/>
    <col min="4112" max="4112" width="3.7109375" style="2" customWidth="1"/>
    <col min="4113" max="4113" width="17" style="2" bestFit="1" customWidth="1"/>
    <col min="4114" max="4114" width="3.7109375" style="2" customWidth="1"/>
    <col min="4115" max="4115" width="13.28515625" style="2" customWidth="1"/>
    <col min="4116" max="4116" width="3" style="2" customWidth="1"/>
    <col min="4117" max="4117" width="15.28515625" style="2" customWidth="1"/>
    <col min="4118" max="4355" width="11.42578125" style="2"/>
    <col min="4356" max="4356" width="12.85546875" style="2" customWidth="1"/>
    <col min="4357" max="4357" width="1.7109375" style="2" customWidth="1"/>
    <col min="4358" max="4358" width="1" style="2" customWidth="1"/>
    <col min="4359" max="4359" width="18.28515625" style="2" customWidth="1"/>
    <col min="4360" max="4360" width="11.28515625" style="2" customWidth="1"/>
    <col min="4361" max="4361" width="0.42578125" style="2" customWidth="1"/>
    <col min="4362" max="4362" width="1.140625" style="2" customWidth="1"/>
    <col min="4363" max="4363" width="9.85546875" style="2" bestFit="1" customWidth="1"/>
    <col min="4364" max="4364" width="3.7109375" style="2" customWidth="1"/>
    <col min="4365" max="4365" width="40.140625" style="2" bestFit="1" customWidth="1"/>
    <col min="4366" max="4366" width="3.7109375" style="2" customWidth="1"/>
    <col min="4367" max="4367" width="13.28515625" style="2" customWidth="1"/>
    <col min="4368" max="4368" width="3.7109375" style="2" customWidth="1"/>
    <col min="4369" max="4369" width="17" style="2" bestFit="1" customWidth="1"/>
    <col min="4370" max="4370" width="3.7109375" style="2" customWidth="1"/>
    <col min="4371" max="4371" width="13.28515625" style="2" customWidth="1"/>
    <col min="4372" max="4372" width="3" style="2" customWidth="1"/>
    <col min="4373" max="4373" width="15.28515625" style="2" customWidth="1"/>
    <col min="4374" max="4611" width="11.42578125" style="2"/>
    <col min="4612" max="4612" width="12.85546875" style="2" customWidth="1"/>
    <col min="4613" max="4613" width="1.7109375" style="2" customWidth="1"/>
    <col min="4614" max="4614" width="1" style="2" customWidth="1"/>
    <col min="4615" max="4615" width="18.28515625" style="2" customWidth="1"/>
    <col min="4616" max="4616" width="11.28515625" style="2" customWidth="1"/>
    <col min="4617" max="4617" width="0.42578125" style="2" customWidth="1"/>
    <col min="4618" max="4618" width="1.140625" style="2" customWidth="1"/>
    <col min="4619" max="4619" width="9.85546875" style="2" bestFit="1" customWidth="1"/>
    <col min="4620" max="4620" width="3.7109375" style="2" customWidth="1"/>
    <col min="4621" max="4621" width="40.140625" style="2" bestFit="1" customWidth="1"/>
    <col min="4622" max="4622" width="3.7109375" style="2" customWidth="1"/>
    <col min="4623" max="4623" width="13.28515625" style="2" customWidth="1"/>
    <col min="4624" max="4624" width="3.7109375" style="2" customWidth="1"/>
    <col min="4625" max="4625" width="17" style="2" bestFit="1" customWidth="1"/>
    <col min="4626" max="4626" width="3.7109375" style="2" customWidth="1"/>
    <col min="4627" max="4627" width="13.28515625" style="2" customWidth="1"/>
    <col min="4628" max="4628" width="3" style="2" customWidth="1"/>
    <col min="4629" max="4629" width="15.28515625" style="2" customWidth="1"/>
    <col min="4630" max="4867" width="11.42578125" style="2"/>
    <col min="4868" max="4868" width="12.85546875" style="2" customWidth="1"/>
    <col min="4869" max="4869" width="1.7109375" style="2" customWidth="1"/>
    <col min="4870" max="4870" width="1" style="2" customWidth="1"/>
    <col min="4871" max="4871" width="18.28515625" style="2" customWidth="1"/>
    <col min="4872" max="4872" width="11.28515625" style="2" customWidth="1"/>
    <col min="4873" max="4873" width="0.42578125" style="2" customWidth="1"/>
    <col min="4874" max="4874" width="1.140625" style="2" customWidth="1"/>
    <col min="4875" max="4875" width="9.85546875" style="2" bestFit="1" customWidth="1"/>
    <col min="4876" max="4876" width="3.7109375" style="2" customWidth="1"/>
    <col min="4877" max="4877" width="40.140625" style="2" bestFit="1" customWidth="1"/>
    <col min="4878" max="4878" width="3.7109375" style="2" customWidth="1"/>
    <col min="4879" max="4879" width="13.28515625" style="2" customWidth="1"/>
    <col min="4880" max="4880" width="3.7109375" style="2" customWidth="1"/>
    <col min="4881" max="4881" width="17" style="2" bestFit="1" customWidth="1"/>
    <col min="4882" max="4882" width="3.7109375" style="2" customWidth="1"/>
    <col min="4883" max="4883" width="13.28515625" style="2" customWidth="1"/>
    <col min="4884" max="4884" width="3" style="2" customWidth="1"/>
    <col min="4885" max="4885" width="15.28515625" style="2" customWidth="1"/>
    <col min="4886" max="5123" width="11.42578125" style="2"/>
    <col min="5124" max="5124" width="12.85546875" style="2" customWidth="1"/>
    <col min="5125" max="5125" width="1.7109375" style="2" customWidth="1"/>
    <col min="5126" max="5126" width="1" style="2" customWidth="1"/>
    <col min="5127" max="5127" width="18.28515625" style="2" customWidth="1"/>
    <col min="5128" max="5128" width="11.28515625" style="2" customWidth="1"/>
    <col min="5129" max="5129" width="0.42578125" style="2" customWidth="1"/>
    <col min="5130" max="5130" width="1.140625" style="2" customWidth="1"/>
    <col min="5131" max="5131" width="9.85546875" style="2" bestFit="1" customWidth="1"/>
    <col min="5132" max="5132" width="3.7109375" style="2" customWidth="1"/>
    <col min="5133" max="5133" width="40.140625" style="2" bestFit="1" customWidth="1"/>
    <col min="5134" max="5134" width="3.7109375" style="2" customWidth="1"/>
    <col min="5135" max="5135" width="13.28515625" style="2" customWidth="1"/>
    <col min="5136" max="5136" width="3.7109375" style="2" customWidth="1"/>
    <col min="5137" max="5137" width="17" style="2" bestFit="1" customWidth="1"/>
    <col min="5138" max="5138" width="3.7109375" style="2" customWidth="1"/>
    <col min="5139" max="5139" width="13.28515625" style="2" customWidth="1"/>
    <col min="5140" max="5140" width="3" style="2" customWidth="1"/>
    <col min="5141" max="5141" width="15.28515625" style="2" customWidth="1"/>
    <col min="5142" max="5379" width="11.42578125" style="2"/>
    <col min="5380" max="5380" width="12.85546875" style="2" customWidth="1"/>
    <col min="5381" max="5381" width="1.7109375" style="2" customWidth="1"/>
    <col min="5382" max="5382" width="1" style="2" customWidth="1"/>
    <col min="5383" max="5383" width="18.28515625" style="2" customWidth="1"/>
    <col min="5384" max="5384" width="11.28515625" style="2" customWidth="1"/>
    <col min="5385" max="5385" width="0.42578125" style="2" customWidth="1"/>
    <col min="5386" max="5386" width="1.140625" style="2" customWidth="1"/>
    <col min="5387" max="5387" width="9.85546875" style="2" bestFit="1" customWidth="1"/>
    <col min="5388" max="5388" width="3.7109375" style="2" customWidth="1"/>
    <col min="5389" max="5389" width="40.140625" style="2" bestFit="1" customWidth="1"/>
    <col min="5390" max="5390" width="3.7109375" style="2" customWidth="1"/>
    <col min="5391" max="5391" width="13.28515625" style="2" customWidth="1"/>
    <col min="5392" max="5392" width="3.7109375" style="2" customWidth="1"/>
    <col min="5393" max="5393" width="17" style="2" bestFit="1" customWidth="1"/>
    <col min="5394" max="5394" width="3.7109375" style="2" customWidth="1"/>
    <col min="5395" max="5395" width="13.28515625" style="2" customWidth="1"/>
    <col min="5396" max="5396" width="3" style="2" customWidth="1"/>
    <col min="5397" max="5397" width="15.28515625" style="2" customWidth="1"/>
    <col min="5398" max="5635" width="11.42578125" style="2"/>
    <col min="5636" max="5636" width="12.85546875" style="2" customWidth="1"/>
    <col min="5637" max="5637" width="1.7109375" style="2" customWidth="1"/>
    <col min="5638" max="5638" width="1" style="2" customWidth="1"/>
    <col min="5639" max="5639" width="18.28515625" style="2" customWidth="1"/>
    <col min="5640" max="5640" width="11.28515625" style="2" customWidth="1"/>
    <col min="5641" max="5641" width="0.42578125" style="2" customWidth="1"/>
    <col min="5642" max="5642" width="1.140625" style="2" customWidth="1"/>
    <col min="5643" max="5643" width="9.85546875" style="2" bestFit="1" customWidth="1"/>
    <col min="5644" max="5644" width="3.7109375" style="2" customWidth="1"/>
    <col min="5645" max="5645" width="40.140625" style="2" bestFit="1" customWidth="1"/>
    <col min="5646" max="5646" width="3.7109375" style="2" customWidth="1"/>
    <col min="5647" max="5647" width="13.28515625" style="2" customWidth="1"/>
    <col min="5648" max="5648" width="3.7109375" style="2" customWidth="1"/>
    <col min="5649" max="5649" width="17" style="2" bestFit="1" customWidth="1"/>
    <col min="5650" max="5650" width="3.7109375" style="2" customWidth="1"/>
    <col min="5651" max="5651" width="13.28515625" style="2" customWidth="1"/>
    <col min="5652" max="5652" width="3" style="2" customWidth="1"/>
    <col min="5653" max="5653" width="15.28515625" style="2" customWidth="1"/>
    <col min="5654" max="5891" width="11.42578125" style="2"/>
    <col min="5892" max="5892" width="12.85546875" style="2" customWidth="1"/>
    <col min="5893" max="5893" width="1.7109375" style="2" customWidth="1"/>
    <col min="5894" max="5894" width="1" style="2" customWidth="1"/>
    <col min="5895" max="5895" width="18.28515625" style="2" customWidth="1"/>
    <col min="5896" max="5896" width="11.28515625" style="2" customWidth="1"/>
    <col min="5897" max="5897" width="0.42578125" style="2" customWidth="1"/>
    <col min="5898" max="5898" width="1.140625" style="2" customWidth="1"/>
    <col min="5899" max="5899" width="9.85546875" style="2" bestFit="1" customWidth="1"/>
    <col min="5900" max="5900" width="3.7109375" style="2" customWidth="1"/>
    <col min="5901" max="5901" width="40.140625" style="2" bestFit="1" customWidth="1"/>
    <col min="5902" max="5902" width="3.7109375" style="2" customWidth="1"/>
    <col min="5903" max="5903" width="13.28515625" style="2" customWidth="1"/>
    <col min="5904" max="5904" width="3.7109375" style="2" customWidth="1"/>
    <col min="5905" max="5905" width="17" style="2" bestFit="1" customWidth="1"/>
    <col min="5906" max="5906" width="3.7109375" style="2" customWidth="1"/>
    <col min="5907" max="5907" width="13.28515625" style="2" customWidth="1"/>
    <col min="5908" max="5908" width="3" style="2" customWidth="1"/>
    <col min="5909" max="5909" width="15.28515625" style="2" customWidth="1"/>
    <col min="5910" max="6147" width="11.42578125" style="2"/>
    <col min="6148" max="6148" width="12.85546875" style="2" customWidth="1"/>
    <col min="6149" max="6149" width="1.7109375" style="2" customWidth="1"/>
    <col min="6150" max="6150" width="1" style="2" customWidth="1"/>
    <col min="6151" max="6151" width="18.28515625" style="2" customWidth="1"/>
    <col min="6152" max="6152" width="11.28515625" style="2" customWidth="1"/>
    <col min="6153" max="6153" width="0.42578125" style="2" customWidth="1"/>
    <col min="6154" max="6154" width="1.140625" style="2" customWidth="1"/>
    <col min="6155" max="6155" width="9.85546875" style="2" bestFit="1" customWidth="1"/>
    <col min="6156" max="6156" width="3.7109375" style="2" customWidth="1"/>
    <col min="6157" max="6157" width="40.140625" style="2" bestFit="1" customWidth="1"/>
    <col min="6158" max="6158" width="3.7109375" style="2" customWidth="1"/>
    <col min="6159" max="6159" width="13.28515625" style="2" customWidth="1"/>
    <col min="6160" max="6160" width="3.7109375" style="2" customWidth="1"/>
    <col min="6161" max="6161" width="17" style="2" bestFit="1" customWidth="1"/>
    <col min="6162" max="6162" width="3.7109375" style="2" customWidth="1"/>
    <col min="6163" max="6163" width="13.28515625" style="2" customWidth="1"/>
    <col min="6164" max="6164" width="3" style="2" customWidth="1"/>
    <col min="6165" max="6165" width="15.28515625" style="2" customWidth="1"/>
    <col min="6166" max="6403" width="11.42578125" style="2"/>
    <col min="6404" max="6404" width="12.85546875" style="2" customWidth="1"/>
    <col min="6405" max="6405" width="1.7109375" style="2" customWidth="1"/>
    <col min="6406" max="6406" width="1" style="2" customWidth="1"/>
    <col min="6407" max="6407" width="18.28515625" style="2" customWidth="1"/>
    <col min="6408" max="6408" width="11.28515625" style="2" customWidth="1"/>
    <col min="6409" max="6409" width="0.42578125" style="2" customWidth="1"/>
    <col min="6410" max="6410" width="1.140625" style="2" customWidth="1"/>
    <col min="6411" max="6411" width="9.85546875" style="2" bestFit="1" customWidth="1"/>
    <col min="6412" max="6412" width="3.7109375" style="2" customWidth="1"/>
    <col min="6413" max="6413" width="40.140625" style="2" bestFit="1" customWidth="1"/>
    <col min="6414" max="6414" width="3.7109375" style="2" customWidth="1"/>
    <col min="6415" max="6415" width="13.28515625" style="2" customWidth="1"/>
    <col min="6416" max="6416" width="3.7109375" style="2" customWidth="1"/>
    <col min="6417" max="6417" width="17" style="2" bestFit="1" customWidth="1"/>
    <col min="6418" max="6418" width="3.7109375" style="2" customWidth="1"/>
    <col min="6419" max="6419" width="13.28515625" style="2" customWidth="1"/>
    <col min="6420" max="6420" width="3" style="2" customWidth="1"/>
    <col min="6421" max="6421" width="15.28515625" style="2" customWidth="1"/>
    <col min="6422" max="6659" width="11.42578125" style="2"/>
    <col min="6660" max="6660" width="12.85546875" style="2" customWidth="1"/>
    <col min="6661" max="6661" width="1.7109375" style="2" customWidth="1"/>
    <col min="6662" max="6662" width="1" style="2" customWidth="1"/>
    <col min="6663" max="6663" width="18.28515625" style="2" customWidth="1"/>
    <col min="6664" max="6664" width="11.28515625" style="2" customWidth="1"/>
    <col min="6665" max="6665" width="0.42578125" style="2" customWidth="1"/>
    <col min="6666" max="6666" width="1.140625" style="2" customWidth="1"/>
    <col min="6667" max="6667" width="9.85546875" style="2" bestFit="1" customWidth="1"/>
    <col min="6668" max="6668" width="3.7109375" style="2" customWidth="1"/>
    <col min="6669" max="6669" width="40.140625" style="2" bestFit="1" customWidth="1"/>
    <col min="6670" max="6670" width="3.7109375" style="2" customWidth="1"/>
    <col min="6671" max="6671" width="13.28515625" style="2" customWidth="1"/>
    <col min="6672" max="6672" width="3.7109375" style="2" customWidth="1"/>
    <col min="6673" max="6673" width="17" style="2" bestFit="1" customWidth="1"/>
    <col min="6674" max="6674" width="3.7109375" style="2" customWidth="1"/>
    <col min="6675" max="6675" width="13.28515625" style="2" customWidth="1"/>
    <col min="6676" max="6676" width="3" style="2" customWidth="1"/>
    <col min="6677" max="6677" width="15.28515625" style="2" customWidth="1"/>
    <col min="6678" max="6915" width="11.42578125" style="2"/>
    <col min="6916" max="6916" width="12.85546875" style="2" customWidth="1"/>
    <col min="6917" max="6917" width="1.7109375" style="2" customWidth="1"/>
    <col min="6918" max="6918" width="1" style="2" customWidth="1"/>
    <col min="6919" max="6919" width="18.28515625" style="2" customWidth="1"/>
    <col min="6920" max="6920" width="11.28515625" style="2" customWidth="1"/>
    <col min="6921" max="6921" width="0.42578125" style="2" customWidth="1"/>
    <col min="6922" max="6922" width="1.140625" style="2" customWidth="1"/>
    <col min="6923" max="6923" width="9.85546875" style="2" bestFit="1" customWidth="1"/>
    <col min="6924" max="6924" width="3.7109375" style="2" customWidth="1"/>
    <col min="6925" max="6925" width="40.140625" style="2" bestFit="1" customWidth="1"/>
    <col min="6926" max="6926" width="3.7109375" style="2" customWidth="1"/>
    <col min="6927" max="6927" width="13.28515625" style="2" customWidth="1"/>
    <col min="6928" max="6928" width="3.7109375" style="2" customWidth="1"/>
    <col min="6929" max="6929" width="17" style="2" bestFit="1" customWidth="1"/>
    <col min="6930" max="6930" width="3.7109375" style="2" customWidth="1"/>
    <col min="6931" max="6931" width="13.28515625" style="2" customWidth="1"/>
    <col min="6932" max="6932" width="3" style="2" customWidth="1"/>
    <col min="6933" max="6933" width="15.28515625" style="2" customWidth="1"/>
    <col min="6934" max="7171" width="11.42578125" style="2"/>
    <col min="7172" max="7172" width="12.85546875" style="2" customWidth="1"/>
    <col min="7173" max="7173" width="1.7109375" style="2" customWidth="1"/>
    <col min="7174" max="7174" width="1" style="2" customWidth="1"/>
    <col min="7175" max="7175" width="18.28515625" style="2" customWidth="1"/>
    <col min="7176" max="7176" width="11.28515625" style="2" customWidth="1"/>
    <col min="7177" max="7177" width="0.42578125" style="2" customWidth="1"/>
    <col min="7178" max="7178" width="1.140625" style="2" customWidth="1"/>
    <col min="7179" max="7179" width="9.85546875" style="2" bestFit="1" customWidth="1"/>
    <col min="7180" max="7180" width="3.7109375" style="2" customWidth="1"/>
    <col min="7181" max="7181" width="40.140625" style="2" bestFit="1" customWidth="1"/>
    <col min="7182" max="7182" width="3.7109375" style="2" customWidth="1"/>
    <col min="7183" max="7183" width="13.28515625" style="2" customWidth="1"/>
    <col min="7184" max="7184" width="3.7109375" style="2" customWidth="1"/>
    <col min="7185" max="7185" width="17" style="2" bestFit="1" customWidth="1"/>
    <col min="7186" max="7186" width="3.7109375" style="2" customWidth="1"/>
    <col min="7187" max="7187" width="13.28515625" style="2" customWidth="1"/>
    <col min="7188" max="7188" width="3" style="2" customWidth="1"/>
    <col min="7189" max="7189" width="15.28515625" style="2" customWidth="1"/>
    <col min="7190" max="7427" width="11.42578125" style="2"/>
    <col min="7428" max="7428" width="12.85546875" style="2" customWidth="1"/>
    <col min="7429" max="7429" width="1.7109375" style="2" customWidth="1"/>
    <col min="7430" max="7430" width="1" style="2" customWidth="1"/>
    <col min="7431" max="7431" width="18.28515625" style="2" customWidth="1"/>
    <col min="7432" max="7432" width="11.28515625" style="2" customWidth="1"/>
    <col min="7433" max="7433" width="0.42578125" style="2" customWidth="1"/>
    <col min="7434" max="7434" width="1.140625" style="2" customWidth="1"/>
    <col min="7435" max="7435" width="9.85546875" style="2" bestFit="1" customWidth="1"/>
    <col min="7436" max="7436" width="3.7109375" style="2" customWidth="1"/>
    <col min="7437" max="7437" width="40.140625" style="2" bestFit="1" customWidth="1"/>
    <col min="7438" max="7438" width="3.7109375" style="2" customWidth="1"/>
    <col min="7439" max="7439" width="13.28515625" style="2" customWidth="1"/>
    <col min="7440" max="7440" width="3.7109375" style="2" customWidth="1"/>
    <col min="7441" max="7441" width="17" style="2" bestFit="1" customWidth="1"/>
    <col min="7442" max="7442" width="3.7109375" style="2" customWidth="1"/>
    <col min="7443" max="7443" width="13.28515625" style="2" customWidth="1"/>
    <col min="7444" max="7444" width="3" style="2" customWidth="1"/>
    <col min="7445" max="7445" width="15.28515625" style="2" customWidth="1"/>
    <col min="7446" max="7683" width="11.42578125" style="2"/>
    <col min="7684" max="7684" width="12.85546875" style="2" customWidth="1"/>
    <col min="7685" max="7685" width="1.7109375" style="2" customWidth="1"/>
    <col min="7686" max="7686" width="1" style="2" customWidth="1"/>
    <col min="7687" max="7687" width="18.28515625" style="2" customWidth="1"/>
    <col min="7688" max="7688" width="11.28515625" style="2" customWidth="1"/>
    <col min="7689" max="7689" width="0.42578125" style="2" customWidth="1"/>
    <col min="7690" max="7690" width="1.140625" style="2" customWidth="1"/>
    <col min="7691" max="7691" width="9.85546875" style="2" bestFit="1" customWidth="1"/>
    <col min="7692" max="7692" width="3.7109375" style="2" customWidth="1"/>
    <col min="7693" max="7693" width="40.140625" style="2" bestFit="1" customWidth="1"/>
    <col min="7694" max="7694" width="3.7109375" style="2" customWidth="1"/>
    <col min="7695" max="7695" width="13.28515625" style="2" customWidth="1"/>
    <col min="7696" max="7696" width="3.7109375" style="2" customWidth="1"/>
    <col min="7697" max="7697" width="17" style="2" bestFit="1" customWidth="1"/>
    <col min="7698" max="7698" width="3.7109375" style="2" customWidth="1"/>
    <col min="7699" max="7699" width="13.28515625" style="2" customWidth="1"/>
    <col min="7700" max="7700" width="3" style="2" customWidth="1"/>
    <col min="7701" max="7701" width="15.28515625" style="2" customWidth="1"/>
    <col min="7702" max="7939" width="11.42578125" style="2"/>
    <col min="7940" max="7940" width="12.85546875" style="2" customWidth="1"/>
    <col min="7941" max="7941" width="1.7109375" style="2" customWidth="1"/>
    <col min="7942" max="7942" width="1" style="2" customWidth="1"/>
    <col min="7943" max="7943" width="18.28515625" style="2" customWidth="1"/>
    <col min="7944" max="7944" width="11.28515625" style="2" customWidth="1"/>
    <col min="7945" max="7945" width="0.42578125" style="2" customWidth="1"/>
    <col min="7946" max="7946" width="1.140625" style="2" customWidth="1"/>
    <col min="7947" max="7947" width="9.85546875" style="2" bestFit="1" customWidth="1"/>
    <col min="7948" max="7948" width="3.7109375" style="2" customWidth="1"/>
    <col min="7949" max="7949" width="40.140625" style="2" bestFit="1" customWidth="1"/>
    <col min="7950" max="7950" width="3.7109375" style="2" customWidth="1"/>
    <col min="7951" max="7951" width="13.28515625" style="2" customWidth="1"/>
    <col min="7952" max="7952" width="3.7109375" style="2" customWidth="1"/>
    <col min="7953" max="7953" width="17" style="2" bestFit="1" customWidth="1"/>
    <col min="7954" max="7954" width="3.7109375" style="2" customWidth="1"/>
    <col min="7955" max="7955" width="13.28515625" style="2" customWidth="1"/>
    <col min="7956" max="7956" width="3" style="2" customWidth="1"/>
    <col min="7957" max="7957" width="15.28515625" style="2" customWidth="1"/>
    <col min="7958" max="8195" width="11.42578125" style="2"/>
    <col min="8196" max="8196" width="12.85546875" style="2" customWidth="1"/>
    <col min="8197" max="8197" width="1.7109375" style="2" customWidth="1"/>
    <col min="8198" max="8198" width="1" style="2" customWidth="1"/>
    <col min="8199" max="8199" width="18.28515625" style="2" customWidth="1"/>
    <col min="8200" max="8200" width="11.28515625" style="2" customWidth="1"/>
    <col min="8201" max="8201" width="0.42578125" style="2" customWidth="1"/>
    <col min="8202" max="8202" width="1.140625" style="2" customWidth="1"/>
    <col min="8203" max="8203" width="9.85546875" style="2" bestFit="1" customWidth="1"/>
    <col min="8204" max="8204" width="3.7109375" style="2" customWidth="1"/>
    <col min="8205" max="8205" width="40.140625" style="2" bestFit="1" customWidth="1"/>
    <col min="8206" max="8206" width="3.7109375" style="2" customWidth="1"/>
    <col min="8207" max="8207" width="13.28515625" style="2" customWidth="1"/>
    <col min="8208" max="8208" width="3.7109375" style="2" customWidth="1"/>
    <col min="8209" max="8209" width="17" style="2" bestFit="1" customWidth="1"/>
    <col min="8210" max="8210" width="3.7109375" style="2" customWidth="1"/>
    <col min="8211" max="8211" width="13.28515625" style="2" customWidth="1"/>
    <col min="8212" max="8212" width="3" style="2" customWidth="1"/>
    <col min="8213" max="8213" width="15.28515625" style="2" customWidth="1"/>
    <col min="8214" max="8451" width="11.42578125" style="2"/>
    <col min="8452" max="8452" width="12.85546875" style="2" customWidth="1"/>
    <col min="8453" max="8453" width="1.7109375" style="2" customWidth="1"/>
    <col min="8454" max="8454" width="1" style="2" customWidth="1"/>
    <col min="8455" max="8455" width="18.28515625" style="2" customWidth="1"/>
    <col min="8456" max="8456" width="11.28515625" style="2" customWidth="1"/>
    <col min="8457" max="8457" width="0.42578125" style="2" customWidth="1"/>
    <col min="8458" max="8458" width="1.140625" style="2" customWidth="1"/>
    <col min="8459" max="8459" width="9.85546875" style="2" bestFit="1" customWidth="1"/>
    <col min="8460" max="8460" width="3.7109375" style="2" customWidth="1"/>
    <col min="8461" max="8461" width="40.140625" style="2" bestFit="1" customWidth="1"/>
    <col min="8462" max="8462" width="3.7109375" style="2" customWidth="1"/>
    <col min="8463" max="8463" width="13.28515625" style="2" customWidth="1"/>
    <col min="8464" max="8464" width="3.7109375" style="2" customWidth="1"/>
    <col min="8465" max="8465" width="17" style="2" bestFit="1" customWidth="1"/>
    <col min="8466" max="8466" width="3.7109375" style="2" customWidth="1"/>
    <col min="8467" max="8467" width="13.28515625" style="2" customWidth="1"/>
    <col min="8468" max="8468" width="3" style="2" customWidth="1"/>
    <col min="8469" max="8469" width="15.28515625" style="2" customWidth="1"/>
    <col min="8470" max="8707" width="11.42578125" style="2"/>
    <col min="8708" max="8708" width="12.85546875" style="2" customWidth="1"/>
    <col min="8709" max="8709" width="1.7109375" style="2" customWidth="1"/>
    <col min="8710" max="8710" width="1" style="2" customWidth="1"/>
    <col min="8711" max="8711" width="18.28515625" style="2" customWidth="1"/>
    <col min="8712" max="8712" width="11.28515625" style="2" customWidth="1"/>
    <col min="8713" max="8713" width="0.42578125" style="2" customWidth="1"/>
    <col min="8714" max="8714" width="1.140625" style="2" customWidth="1"/>
    <col min="8715" max="8715" width="9.85546875" style="2" bestFit="1" customWidth="1"/>
    <col min="8716" max="8716" width="3.7109375" style="2" customWidth="1"/>
    <col min="8717" max="8717" width="40.140625" style="2" bestFit="1" customWidth="1"/>
    <col min="8718" max="8718" width="3.7109375" style="2" customWidth="1"/>
    <col min="8719" max="8719" width="13.28515625" style="2" customWidth="1"/>
    <col min="8720" max="8720" width="3.7109375" style="2" customWidth="1"/>
    <col min="8721" max="8721" width="17" style="2" bestFit="1" customWidth="1"/>
    <col min="8722" max="8722" width="3.7109375" style="2" customWidth="1"/>
    <col min="8723" max="8723" width="13.28515625" style="2" customWidth="1"/>
    <col min="8724" max="8724" width="3" style="2" customWidth="1"/>
    <col min="8725" max="8725" width="15.28515625" style="2" customWidth="1"/>
    <col min="8726" max="8963" width="11.42578125" style="2"/>
    <col min="8964" max="8964" width="12.85546875" style="2" customWidth="1"/>
    <col min="8965" max="8965" width="1.7109375" style="2" customWidth="1"/>
    <col min="8966" max="8966" width="1" style="2" customWidth="1"/>
    <col min="8967" max="8967" width="18.28515625" style="2" customWidth="1"/>
    <col min="8968" max="8968" width="11.28515625" style="2" customWidth="1"/>
    <col min="8969" max="8969" width="0.42578125" style="2" customWidth="1"/>
    <col min="8970" max="8970" width="1.140625" style="2" customWidth="1"/>
    <col min="8971" max="8971" width="9.85546875" style="2" bestFit="1" customWidth="1"/>
    <col min="8972" max="8972" width="3.7109375" style="2" customWidth="1"/>
    <col min="8973" max="8973" width="40.140625" style="2" bestFit="1" customWidth="1"/>
    <col min="8974" max="8974" width="3.7109375" style="2" customWidth="1"/>
    <col min="8975" max="8975" width="13.28515625" style="2" customWidth="1"/>
    <col min="8976" max="8976" width="3.7109375" style="2" customWidth="1"/>
    <col min="8977" max="8977" width="17" style="2" bestFit="1" customWidth="1"/>
    <col min="8978" max="8978" width="3.7109375" style="2" customWidth="1"/>
    <col min="8979" max="8979" width="13.28515625" style="2" customWidth="1"/>
    <col min="8980" max="8980" width="3" style="2" customWidth="1"/>
    <col min="8981" max="8981" width="15.28515625" style="2" customWidth="1"/>
    <col min="8982" max="9219" width="11.42578125" style="2"/>
    <col min="9220" max="9220" width="12.85546875" style="2" customWidth="1"/>
    <col min="9221" max="9221" width="1.7109375" style="2" customWidth="1"/>
    <col min="9222" max="9222" width="1" style="2" customWidth="1"/>
    <col min="9223" max="9223" width="18.28515625" style="2" customWidth="1"/>
    <col min="9224" max="9224" width="11.28515625" style="2" customWidth="1"/>
    <col min="9225" max="9225" width="0.42578125" style="2" customWidth="1"/>
    <col min="9226" max="9226" width="1.140625" style="2" customWidth="1"/>
    <col min="9227" max="9227" width="9.85546875" style="2" bestFit="1" customWidth="1"/>
    <col min="9228" max="9228" width="3.7109375" style="2" customWidth="1"/>
    <col min="9229" max="9229" width="40.140625" style="2" bestFit="1" customWidth="1"/>
    <col min="9230" max="9230" width="3.7109375" style="2" customWidth="1"/>
    <col min="9231" max="9231" width="13.28515625" style="2" customWidth="1"/>
    <col min="9232" max="9232" width="3.7109375" style="2" customWidth="1"/>
    <col min="9233" max="9233" width="17" style="2" bestFit="1" customWidth="1"/>
    <col min="9234" max="9234" width="3.7109375" style="2" customWidth="1"/>
    <col min="9235" max="9235" width="13.28515625" style="2" customWidth="1"/>
    <col min="9236" max="9236" width="3" style="2" customWidth="1"/>
    <col min="9237" max="9237" width="15.28515625" style="2" customWidth="1"/>
    <col min="9238" max="9475" width="11.42578125" style="2"/>
    <col min="9476" max="9476" width="12.85546875" style="2" customWidth="1"/>
    <col min="9477" max="9477" width="1.7109375" style="2" customWidth="1"/>
    <col min="9478" max="9478" width="1" style="2" customWidth="1"/>
    <col min="9479" max="9479" width="18.28515625" style="2" customWidth="1"/>
    <col min="9480" max="9480" width="11.28515625" style="2" customWidth="1"/>
    <col min="9481" max="9481" width="0.42578125" style="2" customWidth="1"/>
    <col min="9482" max="9482" width="1.140625" style="2" customWidth="1"/>
    <col min="9483" max="9483" width="9.85546875" style="2" bestFit="1" customWidth="1"/>
    <col min="9484" max="9484" width="3.7109375" style="2" customWidth="1"/>
    <col min="9485" max="9485" width="40.140625" style="2" bestFit="1" customWidth="1"/>
    <col min="9486" max="9486" width="3.7109375" style="2" customWidth="1"/>
    <col min="9487" max="9487" width="13.28515625" style="2" customWidth="1"/>
    <col min="9488" max="9488" width="3.7109375" style="2" customWidth="1"/>
    <col min="9489" max="9489" width="17" style="2" bestFit="1" customWidth="1"/>
    <col min="9490" max="9490" width="3.7109375" style="2" customWidth="1"/>
    <col min="9491" max="9491" width="13.28515625" style="2" customWidth="1"/>
    <col min="9492" max="9492" width="3" style="2" customWidth="1"/>
    <col min="9493" max="9493" width="15.28515625" style="2" customWidth="1"/>
    <col min="9494" max="9731" width="11.42578125" style="2"/>
    <col min="9732" max="9732" width="12.85546875" style="2" customWidth="1"/>
    <col min="9733" max="9733" width="1.7109375" style="2" customWidth="1"/>
    <col min="9734" max="9734" width="1" style="2" customWidth="1"/>
    <col min="9735" max="9735" width="18.28515625" style="2" customWidth="1"/>
    <col min="9736" max="9736" width="11.28515625" style="2" customWidth="1"/>
    <col min="9737" max="9737" width="0.42578125" style="2" customWidth="1"/>
    <col min="9738" max="9738" width="1.140625" style="2" customWidth="1"/>
    <col min="9739" max="9739" width="9.85546875" style="2" bestFit="1" customWidth="1"/>
    <col min="9740" max="9740" width="3.7109375" style="2" customWidth="1"/>
    <col min="9741" max="9741" width="40.140625" style="2" bestFit="1" customWidth="1"/>
    <col min="9742" max="9742" width="3.7109375" style="2" customWidth="1"/>
    <col min="9743" max="9743" width="13.28515625" style="2" customWidth="1"/>
    <col min="9744" max="9744" width="3.7109375" style="2" customWidth="1"/>
    <col min="9745" max="9745" width="17" style="2" bestFit="1" customWidth="1"/>
    <col min="9746" max="9746" width="3.7109375" style="2" customWidth="1"/>
    <col min="9747" max="9747" width="13.28515625" style="2" customWidth="1"/>
    <col min="9748" max="9748" width="3" style="2" customWidth="1"/>
    <col min="9749" max="9749" width="15.28515625" style="2" customWidth="1"/>
    <col min="9750" max="9987" width="11.42578125" style="2"/>
    <col min="9988" max="9988" width="12.85546875" style="2" customWidth="1"/>
    <col min="9989" max="9989" width="1.7109375" style="2" customWidth="1"/>
    <col min="9990" max="9990" width="1" style="2" customWidth="1"/>
    <col min="9991" max="9991" width="18.28515625" style="2" customWidth="1"/>
    <col min="9992" max="9992" width="11.28515625" style="2" customWidth="1"/>
    <col min="9993" max="9993" width="0.42578125" style="2" customWidth="1"/>
    <col min="9994" max="9994" width="1.140625" style="2" customWidth="1"/>
    <col min="9995" max="9995" width="9.85546875" style="2" bestFit="1" customWidth="1"/>
    <col min="9996" max="9996" width="3.7109375" style="2" customWidth="1"/>
    <col min="9997" max="9997" width="40.140625" style="2" bestFit="1" customWidth="1"/>
    <col min="9998" max="9998" width="3.7109375" style="2" customWidth="1"/>
    <col min="9999" max="9999" width="13.28515625" style="2" customWidth="1"/>
    <col min="10000" max="10000" width="3.7109375" style="2" customWidth="1"/>
    <col min="10001" max="10001" width="17" style="2" bestFit="1" customWidth="1"/>
    <col min="10002" max="10002" width="3.7109375" style="2" customWidth="1"/>
    <col min="10003" max="10003" width="13.28515625" style="2" customWidth="1"/>
    <col min="10004" max="10004" width="3" style="2" customWidth="1"/>
    <col min="10005" max="10005" width="15.28515625" style="2" customWidth="1"/>
    <col min="10006" max="10243" width="11.42578125" style="2"/>
    <col min="10244" max="10244" width="12.85546875" style="2" customWidth="1"/>
    <col min="10245" max="10245" width="1.7109375" style="2" customWidth="1"/>
    <col min="10246" max="10246" width="1" style="2" customWidth="1"/>
    <col min="10247" max="10247" width="18.28515625" style="2" customWidth="1"/>
    <col min="10248" max="10248" width="11.28515625" style="2" customWidth="1"/>
    <col min="10249" max="10249" width="0.42578125" style="2" customWidth="1"/>
    <col min="10250" max="10250" width="1.140625" style="2" customWidth="1"/>
    <col min="10251" max="10251" width="9.85546875" style="2" bestFit="1" customWidth="1"/>
    <col min="10252" max="10252" width="3.7109375" style="2" customWidth="1"/>
    <col min="10253" max="10253" width="40.140625" style="2" bestFit="1" customWidth="1"/>
    <col min="10254" max="10254" width="3.7109375" style="2" customWidth="1"/>
    <col min="10255" max="10255" width="13.28515625" style="2" customWidth="1"/>
    <col min="10256" max="10256" width="3.7109375" style="2" customWidth="1"/>
    <col min="10257" max="10257" width="17" style="2" bestFit="1" customWidth="1"/>
    <col min="10258" max="10258" width="3.7109375" style="2" customWidth="1"/>
    <col min="10259" max="10259" width="13.28515625" style="2" customWidth="1"/>
    <col min="10260" max="10260" width="3" style="2" customWidth="1"/>
    <col min="10261" max="10261" width="15.28515625" style="2" customWidth="1"/>
    <col min="10262" max="10499" width="11.42578125" style="2"/>
    <col min="10500" max="10500" width="12.85546875" style="2" customWidth="1"/>
    <col min="10501" max="10501" width="1.7109375" style="2" customWidth="1"/>
    <col min="10502" max="10502" width="1" style="2" customWidth="1"/>
    <col min="10503" max="10503" width="18.28515625" style="2" customWidth="1"/>
    <col min="10504" max="10504" width="11.28515625" style="2" customWidth="1"/>
    <col min="10505" max="10505" width="0.42578125" style="2" customWidth="1"/>
    <col min="10506" max="10506" width="1.140625" style="2" customWidth="1"/>
    <col min="10507" max="10507" width="9.85546875" style="2" bestFit="1" customWidth="1"/>
    <col min="10508" max="10508" width="3.7109375" style="2" customWidth="1"/>
    <col min="10509" max="10509" width="40.140625" style="2" bestFit="1" customWidth="1"/>
    <col min="10510" max="10510" width="3.7109375" style="2" customWidth="1"/>
    <col min="10511" max="10511" width="13.28515625" style="2" customWidth="1"/>
    <col min="10512" max="10512" width="3.7109375" style="2" customWidth="1"/>
    <col min="10513" max="10513" width="17" style="2" bestFit="1" customWidth="1"/>
    <col min="10514" max="10514" width="3.7109375" style="2" customWidth="1"/>
    <col min="10515" max="10515" width="13.28515625" style="2" customWidth="1"/>
    <col min="10516" max="10516" width="3" style="2" customWidth="1"/>
    <col min="10517" max="10517" width="15.28515625" style="2" customWidth="1"/>
    <col min="10518" max="10755" width="11.42578125" style="2"/>
    <col min="10756" max="10756" width="12.85546875" style="2" customWidth="1"/>
    <col min="10757" max="10757" width="1.7109375" style="2" customWidth="1"/>
    <col min="10758" max="10758" width="1" style="2" customWidth="1"/>
    <col min="10759" max="10759" width="18.28515625" style="2" customWidth="1"/>
    <col min="10760" max="10760" width="11.28515625" style="2" customWidth="1"/>
    <col min="10761" max="10761" width="0.42578125" style="2" customWidth="1"/>
    <col min="10762" max="10762" width="1.140625" style="2" customWidth="1"/>
    <col min="10763" max="10763" width="9.85546875" style="2" bestFit="1" customWidth="1"/>
    <col min="10764" max="10764" width="3.7109375" style="2" customWidth="1"/>
    <col min="10765" max="10765" width="40.140625" style="2" bestFit="1" customWidth="1"/>
    <col min="10766" max="10766" width="3.7109375" style="2" customWidth="1"/>
    <col min="10767" max="10767" width="13.28515625" style="2" customWidth="1"/>
    <col min="10768" max="10768" width="3.7109375" style="2" customWidth="1"/>
    <col min="10769" max="10769" width="17" style="2" bestFit="1" customWidth="1"/>
    <col min="10770" max="10770" width="3.7109375" style="2" customWidth="1"/>
    <col min="10771" max="10771" width="13.28515625" style="2" customWidth="1"/>
    <col min="10772" max="10772" width="3" style="2" customWidth="1"/>
    <col min="10773" max="10773" width="15.28515625" style="2" customWidth="1"/>
    <col min="10774" max="11011" width="11.42578125" style="2"/>
    <col min="11012" max="11012" width="12.85546875" style="2" customWidth="1"/>
    <col min="11013" max="11013" width="1.7109375" style="2" customWidth="1"/>
    <col min="11014" max="11014" width="1" style="2" customWidth="1"/>
    <col min="11015" max="11015" width="18.28515625" style="2" customWidth="1"/>
    <col min="11016" max="11016" width="11.28515625" style="2" customWidth="1"/>
    <col min="11017" max="11017" width="0.42578125" style="2" customWidth="1"/>
    <col min="11018" max="11018" width="1.140625" style="2" customWidth="1"/>
    <col min="11019" max="11019" width="9.85546875" style="2" bestFit="1" customWidth="1"/>
    <col min="11020" max="11020" width="3.7109375" style="2" customWidth="1"/>
    <col min="11021" max="11021" width="40.140625" style="2" bestFit="1" customWidth="1"/>
    <col min="11022" max="11022" width="3.7109375" style="2" customWidth="1"/>
    <col min="11023" max="11023" width="13.28515625" style="2" customWidth="1"/>
    <col min="11024" max="11024" width="3.7109375" style="2" customWidth="1"/>
    <col min="11025" max="11025" width="17" style="2" bestFit="1" customWidth="1"/>
    <col min="11026" max="11026" width="3.7109375" style="2" customWidth="1"/>
    <col min="11027" max="11027" width="13.28515625" style="2" customWidth="1"/>
    <col min="11028" max="11028" width="3" style="2" customWidth="1"/>
    <col min="11029" max="11029" width="15.28515625" style="2" customWidth="1"/>
    <col min="11030" max="11267" width="11.42578125" style="2"/>
    <col min="11268" max="11268" width="12.85546875" style="2" customWidth="1"/>
    <col min="11269" max="11269" width="1.7109375" style="2" customWidth="1"/>
    <col min="11270" max="11270" width="1" style="2" customWidth="1"/>
    <col min="11271" max="11271" width="18.28515625" style="2" customWidth="1"/>
    <col min="11272" max="11272" width="11.28515625" style="2" customWidth="1"/>
    <col min="11273" max="11273" width="0.42578125" style="2" customWidth="1"/>
    <col min="11274" max="11274" width="1.140625" style="2" customWidth="1"/>
    <col min="11275" max="11275" width="9.85546875" style="2" bestFit="1" customWidth="1"/>
    <col min="11276" max="11276" width="3.7109375" style="2" customWidth="1"/>
    <col min="11277" max="11277" width="40.140625" style="2" bestFit="1" customWidth="1"/>
    <col min="11278" max="11278" width="3.7109375" style="2" customWidth="1"/>
    <col min="11279" max="11279" width="13.28515625" style="2" customWidth="1"/>
    <col min="11280" max="11280" width="3.7109375" style="2" customWidth="1"/>
    <col min="11281" max="11281" width="17" style="2" bestFit="1" customWidth="1"/>
    <col min="11282" max="11282" width="3.7109375" style="2" customWidth="1"/>
    <col min="11283" max="11283" width="13.28515625" style="2" customWidth="1"/>
    <col min="11284" max="11284" width="3" style="2" customWidth="1"/>
    <col min="11285" max="11285" width="15.28515625" style="2" customWidth="1"/>
    <col min="11286" max="11523" width="11.42578125" style="2"/>
    <col min="11524" max="11524" width="12.85546875" style="2" customWidth="1"/>
    <col min="11525" max="11525" width="1.7109375" style="2" customWidth="1"/>
    <col min="11526" max="11526" width="1" style="2" customWidth="1"/>
    <col min="11527" max="11527" width="18.28515625" style="2" customWidth="1"/>
    <col min="11528" max="11528" width="11.28515625" style="2" customWidth="1"/>
    <col min="11529" max="11529" width="0.42578125" style="2" customWidth="1"/>
    <col min="11530" max="11530" width="1.140625" style="2" customWidth="1"/>
    <col min="11531" max="11531" width="9.85546875" style="2" bestFit="1" customWidth="1"/>
    <col min="11532" max="11532" width="3.7109375" style="2" customWidth="1"/>
    <col min="11533" max="11533" width="40.140625" style="2" bestFit="1" customWidth="1"/>
    <col min="11534" max="11534" width="3.7109375" style="2" customWidth="1"/>
    <col min="11535" max="11535" width="13.28515625" style="2" customWidth="1"/>
    <col min="11536" max="11536" width="3.7109375" style="2" customWidth="1"/>
    <col min="11537" max="11537" width="17" style="2" bestFit="1" customWidth="1"/>
    <col min="11538" max="11538" width="3.7109375" style="2" customWidth="1"/>
    <col min="11539" max="11539" width="13.28515625" style="2" customWidth="1"/>
    <col min="11540" max="11540" width="3" style="2" customWidth="1"/>
    <col min="11541" max="11541" width="15.28515625" style="2" customWidth="1"/>
    <col min="11542" max="11779" width="11.42578125" style="2"/>
    <col min="11780" max="11780" width="12.85546875" style="2" customWidth="1"/>
    <col min="11781" max="11781" width="1.7109375" style="2" customWidth="1"/>
    <col min="11782" max="11782" width="1" style="2" customWidth="1"/>
    <col min="11783" max="11783" width="18.28515625" style="2" customWidth="1"/>
    <col min="11784" max="11784" width="11.28515625" style="2" customWidth="1"/>
    <col min="11785" max="11785" width="0.42578125" style="2" customWidth="1"/>
    <col min="11786" max="11786" width="1.140625" style="2" customWidth="1"/>
    <col min="11787" max="11787" width="9.85546875" style="2" bestFit="1" customWidth="1"/>
    <col min="11788" max="11788" width="3.7109375" style="2" customWidth="1"/>
    <col min="11789" max="11789" width="40.140625" style="2" bestFit="1" customWidth="1"/>
    <col min="11790" max="11790" width="3.7109375" style="2" customWidth="1"/>
    <col min="11791" max="11791" width="13.28515625" style="2" customWidth="1"/>
    <col min="11792" max="11792" width="3.7109375" style="2" customWidth="1"/>
    <col min="11793" max="11793" width="17" style="2" bestFit="1" customWidth="1"/>
    <col min="11794" max="11794" width="3.7109375" style="2" customWidth="1"/>
    <col min="11795" max="11795" width="13.28515625" style="2" customWidth="1"/>
    <col min="11796" max="11796" width="3" style="2" customWidth="1"/>
    <col min="11797" max="11797" width="15.28515625" style="2" customWidth="1"/>
    <col min="11798" max="12035" width="11.42578125" style="2"/>
    <col min="12036" max="12036" width="12.85546875" style="2" customWidth="1"/>
    <col min="12037" max="12037" width="1.7109375" style="2" customWidth="1"/>
    <col min="12038" max="12038" width="1" style="2" customWidth="1"/>
    <col min="12039" max="12039" width="18.28515625" style="2" customWidth="1"/>
    <col min="12040" max="12040" width="11.28515625" style="2" customWidth="1"/>
    <col min="12041" max="12041" width="0.42578125" style="2" customWidth="1"/>
    <col min="12042" max="12042" width="1.140625" style="2" customWidth="1"/>
    <col min="12043" max="12043" width="9.85546875" style="2" bestFit="1" customWidth="1"/>
    <col min="12044" max="12044" width="3.7109375" style="2" customWidth="1"/>
    <col min="12045" max="12045" width="40.140625" style="2" bestFit="1" customWidth="1"/>
    <col min="12046" max="12046" width="3.7109375" style="2" customWidth="1"/>
    <col min="12047" max="12047" width="13.28515625" style="2" customWidth="1"/>
    <col min="12048" max="12048" width="3.7109375" style="2" customWidth="1"/>
    <col min="12049" max="12049" width="17" style="2" bestFit="1" customWidth="1"/>
    <col min="12050" max="12050" width="3.7109375" style="2" customWidth="1"/>
    <col min="12051" max="12051" width="13.28515625" style="2" customWidth="1"/>
    <col min="12052" max="12052" width="3" style="2" customWidth="1"/>
    <col min="12053" max="12053" width="15.28515625" style="2" customWidth="1"/>
    <col min="12054" max="12291" width="11.42578125" style="2"/>
    <col min="12292" max="12292" width="12.85546875" style="2" customWidth="1"/>
    <col min="12293" max="12293" width="1.7109375" style="2" customWidth="1"/>
    <col min="12294" max="12294" width="1" style="2" customWidth="1"/>
    <col min="12295" max="12295" width="18.28515625" style="2" customWidth="1"/>
    <col min="12296" max="12296" width="11.28515625" style="2" customWidth="1"/>
    <col min="12297" max="12297" width="0.42578125" style="2" customWidth="1"/>
    <col min="12298" max="12298" width="1.140625" style="2" customWidth="1"/>
    <col min="12299" max="12299" width="9.85546875" style="2" bestFit="1" customWidth="1"/>
    <col min="12300" max="12300" width="3.7109375" style="2" customWidth="1"/>
    <col min="12301" max="12301" width="40.140625" style="2" bestFit="1" customWidth="1"/>
    <col min="12302" max="12302" width="3.7109375" style="2" customWidth="1"/>
    <col min="12303" max="12303" width="13.28515625" style="2" customWidth="1"/>
    <col min="12304" max="12304" width="3.7109375" style="2" customWidth="1"/>
    <col min="12305" max="12305" width="17" style="2" bestFit="1" customWidth="1"/>
    <col min="12306" max="12306" width="3.7109375" style="2" customWidth="1"/>
    <col min="12307" max="12307" width="13.28515625" style="2" customWidth="1"/>
    <col min="12308" max="12308" width="3" style="2" customWidth="1"/>
    <col min="12309" max="12309" width="15.28515625" style="2" customWidth="1"/>
    <col min="12310" max="12547" width="11.42578125" style="2"/>
    <col min="12548" max="12548" width="12.85546875" style="2" customWidth="1"/>
    <col min="12549" max="12549" width="1.7109375" style="2" customWidth="1"/>
    <col min="12550" max="12550" width="1" style="2" customWidth="1"/>
    <col min="12551" max="12551" width="18.28515625" style="2" customWidth="1"/>
    <col min="12552" max="12552" width="11.28515625" style="2" customWidth="1"/>
    <col min="12553" max="12553" width="0.42578125" style="2" customWidth="1"/>
    <col min="12554" max="12554" width="1.140625" style="2" customWidth="1"/>
    <col min="12555" max="12555" width="9.85546875" style="2" bestFit="1" customWidth="1"/>
    <col min="12556" max="12556" width="3.7109375" style="2" customWidth="1"/>
    <col min="12557" max="12557" width="40.140625" style="2" bestFit="1" customWidth="1"/>
    <col min="12558" max="12558" width="3.7109375" style="2" customWidth="1"/>
    <col min="12559" max="12559" width="13.28515625" style="2" customWidth="1"/>
    <col min="12560" max="12560" width="3.7109375" style="2" customWidth="1"/>
    <col min="12561" max="12561" width="17" style="2" bestFit="1" customWidth="1"/>
    <col min="12562" max="12562" width="3.7109375" style="2" customWidth="1"/>
    <col min="12563" max="12563" width="13.28515625" style="2" customWidth="1"/>
    <col min="12564" max="12564" width="3" style="2" customWidth="1"/>
    <col min="12565" max="12565" width="15.28515625" style="2" customWidth="1"/>
    <col min="12566" max="12803" width="11.42578125" style="2"/>
    <col min="12804" max="12804" width="12.85546875" style="2" customWidth="1"/>
    <col min="12805" max="12805" width="1.7109375" style="2" customWidth="1"/>
    <col min="12806" max="12806" width="1" style="2" customWidth="1"/>
    <col min="12807" max="12807" width="18.28515625" style="2" customWidth="1"/>
    <col min="12808" max="12808" width="11.28515625" style="2" customWidth="1"/>
    <col min="12809" max="12809" width="0.42578125" style="2" customWidth="1"/>
    <col min="12810" max="12810" width="1.140625" style="2" customWidth="1"/>
    <col min="12811" max="12811" width="9.85546875" style="2" bestFit="1" customWidth="1"/>
    <col min="12812" max="12812" width="3.7109375" style="2" customWidth="1"/>
    <col min="12813" max="12813" width="40.140625" style="2" bestFit="1" customWidth="1"/>
    <col min="12814" max="12814" width="3.7109375" style="2" customWidth="1"/>
    <col min="12815" max="12815" width="13.28515625" style="2" customWidth="1"/>
    <col min="12816" max="12816" width="3.7109375" style="2" customWidth="1"/>
    <col min="12817" max="12817" width="17" style="2" bestFit="1" customWidth="1"/>
    <col min="12818" max="12818" width="3.7109375" style="2" customWidth="1"/>
    <col min="12819" max="12819" width="13.28515625" style="2" customWidth="1"/>
    <col min="12820" max="12820" width="3" style="2" customWidth="1"/>
    <col min="12821" max="12821" width="15.28515625" style="2" customWidth="1"/>
    <col min="12822" max="13059" width="11.42578125" style="2"/>
    <col min="13060" max="13060" width="12.85546875" style="2" customWidth="1"/>
    <col min="13061" max="13061" width="1.7109375" style="2" customWidth="1"/>
    <col min="13062" max="13062" width="1" style="2" customWidth="1"/>
    <col min="13063" max="13063" width="18.28515625" style="2" customWidth="1"/>
    <col min="13064" max="13064" width="11.28515625" style="2" customWidth="1"/>
    <col min="13065" max="13065" width="0.42578125" style="2" customWidth="1"/>
    <col min="13066" max="13066" width="1.140625" style="2" customWidth="1"/>
    <col min="13067" max="13067" width="9.85546875" style="2" bestFit="1" customWidth="1"/>
    <col min="13068" max="13068" width="3.7109375" style="2" customWidth="1"/>
    <col min="13069" max="13069" width="40.140625" style="2" bestFit="1" customWidth="1"/>
    <col min="13070" max="13070" width="3.7109375" style="2" customWidth="1"/>
    <col min="13071" max="13071" width="13.28515625" style="2" customWidth="1"/>
    <col min="13072" max="13072" width="3.7109375" style="2" customWidth="1"/>
    <col min="13073" max="13073" width="17" style="2" bestFit="1" customWidth="1"/>
    <col min="13074" max="13074" width="3.7109375" style="2" customWidth="1"/>
    <col min="13075" max="13075" width="13.28515625" style="2" customWidth="1"/>
    <col min="13076" max="13076" width="3" style="2" customWidth="1"/>
    <col min="13077" max="13077" width="15.28515625" style="2" customWidth="1"/>
    <col min="13078" max="13315" width="11.42578125" style="2"/>
    <col min="13316" max="13316" width="12.85546875" style="2" customWidth="1"/>
    <col min="13317" max="13317" width="1.7109375" style="2" customWidth="1"/>
    <col min="13318" max="13318" width="1" style="2" customWidth="1"/>
    <col min="13319" max="13319" width="18.28515625" style="2" customWidth="1"/>
    <col min="13320" max="13320" width="11.28515625" style="2" customWidth="1"/>
    <col min="13321" max="13321" width="0.42578125" style="2" customWidth="1"/>
    <col min="13322" max="13322" width="1.140625" style="2" customWidth="1"/>
    <col min="13323" max="13323" width="9.85546875" style="2" bestFit="1" customWidth="1"/>
    <col min="13324" max="13324" width="3.7109375" style="2" customWidth="1"/>
    <col min="13325" max="13325" width="40.140625" style="2" bestFit="1" customWidth="1"/>
    <col min="13326" max="13326" width="3.7109375" style="2" customWidth="1"/>
    <col min="13327" max="13327" width="13.28515625" style="2" customWidth="1"/>
    <col min="13328" max="13328" width="3.7109375" style="2" customWidth="1"/>
    <col min="13329" max="13329" width="17" style="2" bestFit="1" customWidth="1"/>
    <col min="13330" max="13330" width="3.7109375" style="2" customWidth="1"/>
    <col min="13331" max="13331" width="13.28515625" style="2" customWidth="1"/>
    <col min="13332" max="13332" width="3" style="2" customWidth="1"/>
    <col min="13333" max="13333" width="15.28515625" style="2" customWidth="1"/>
    <col min="13334" max="13571" width="11.42578125" style="2"/>
    <col min="13572" max="13572" width="12.85546875" style="2" customWidth="1"/>
    <col min="13573" max="13573" width="1.7109375" style="2" customWidth="1"/>
    <col min="13574" max="13574" width="1" style="2" customWidth="1"/>
    <col min="13575" max="13575" width="18.28515625" style="2" customWidth="1"/>
    <col min="13576" max="13576" width="11.28515625" style="2" customWidth="1"/>
    <col min="13577" max="13577" width="0.42578125" style="2" customWidth="1"/>
    <col min="13578" max="13578" width="1.140625" style="2" customWidth="1"/>
    <col min="13579" max="13579" width="9.85546875" style="2" bestFit="1" customWidth="1"/>
    <col min="13580" max="13580" width="3.7109375" style="2" customWidth="1"/>
    <col min="13581" max="13581" width="40.140625" style="2" bestFit="1" customWidth="1"/>
    <col min="13582" max="13582" width="3.7109375" style="2" customWidth="1"/>
    <col min="13583" max="13583" width="13.28515625" style="2" customWidth="1"/>
    <col min="13584" max="13584" width="3.7109375" style="2" customWidth="1"/>
    <col min="13585" max="13585" width="17" style="2" bestFit="1" customWidth="1"/>
    <col min="13586" max="13586" width="3.7109375" style="2" customWidth="1"/>
    <col min="13587" max="13587" width="13.28515625" style="2" customWidth="1"/>
    <col min="13588" max="13588" width="3" style="2" customWidth="1"/>
    <col min="13589" max="13589" width="15.28515625" style="2" customWidth="1"/>
    <col min="13590" max="13827" width="11.42578125" style="2"/>
    <col min="13828" max="13828" width="12.85546875" style="2" customWidth="1"/>
    <col min="13829" max="13829" width="1.7109375" style="2" customWidth="1"/>
    <col min="13830" max="13830" width="1" style="2" customWidth="1"/>
    <col min="13831" max="13831" width="18.28515625" style="2" customWidth="1"/>
    <col min="13832" max="13832" width="11.28515625" style="2" customWidth="1"/>
    <col min="13833" max="13833" width="0.42578125" style="2" customWidth="1"/>
    <col min="13834" max="13834" width="1.140625" style="2" customWidth="1"/>
    <col min="13835" max="13835" width="9.85546875" style="2" bestFit="1" customWidth="1"/>
    <col min="13836" max="13836" width="3.7109375" style="2" customWidth="1"/>
    <col min="13837" max="13837" width="40.140625" style="2" bestFit="1" customWidth="1"/>
    <col min="13838" max="13838" width="3.7109375" style="2" customWidth="1"/>
    <col min="13839" max="13839" width="13.28515625" style="2" customWidth="1"/>
    <col min="13840" max="13840" width="3.7109375" style="2" customWidth="1"/>
    <col min="13841" max="13841" width="17" style="2" bestFit="1" customWidth="1"/>
    <col min="13842" max="13842" width="3.7109375" style="2" customWidth="1"/>
    <col min="13843" max="13843" width="13.28515625" style="2" customWidth="1"/>
    <col min="13844" max="13844" width="3" style="2" customWidth="1"/>
    <col min="13845" max="13845" width="15.28515625" style="2" customWidth="1"/>
    <col min="13846" max="14083" width="11.42578125" style="2"/>
    <col min="14084" max="14084" width="12.85546875" style="2" customWidth="1"/>
    <col min="14085" max="14085" width="1.7109375" style="2" customWidth="1"/>
    <col min="14086" max="14086" width="1" style="2" customWidth="1"/>
    <col min="14087" max="14087" width="18.28515625" style="2" customWidth="1"/>
    <col min="14088" max="14088" width="11.28515625" style="2" customWidth="1"/>
    <col min="14089" max="14089" width="0.42578125" style="2" customWidth="1"/>
    <col min="14090" max="14090" width="1.140625" style="2" customWidth="1"/>
    <col min="14091" max="14091" width="9.85546875" style="2" bestFit="1" customWidth="1"/>
    <col min="14092" max="14092" width="3.7109375" style="2" customWidth="1"/>
    <col min="14093" max="14093" width="40.140625" style="2" bestFit="1" customWidth="1"/>
    <col min="14094" max="14094" width="3.7109375" style="2" customWidth="1"/>
    <col min="14095" max="14095" width="13.28515625" style="2" customWidth="1"/>
    <col min="14096" max="14096" width="3.7109375" style="2" customWidth="1"/>
    <col min="14097" max="14097" width="17" style="2" bestFit="1" customWidth="1"/>
    <col min="14098" max="14098" width="3.7109375" style="2" customWidth="1"/>
    <col min="14099" max="14099" width="13.28515625" style="2" customWidth="1"/>
    <col min="14100" max="14100" width="3" style="2" customWidth="1"/>
    <col min="14101" max="14101" width="15.28515625" style="2" customWidth="1"/>
    <col min="14102" max="14339" width="11.42578125" style="2"/>
    <col min="14340" max="14340" width="12.85546875" style="2" customWidth="1"/>
    <col min="14341" max="14341" width="1.7109375" style="2" customWidth="1"/>
    <col min="14342" max="14342" width="1" style="2" customWidth="1"/>
    <col min="14343" max="14343" width="18.28515625" style="2" customWidth="1"/>
    <col min="14344" max="14344" width="11.28515625" style="2" customWidth="1"/>
    <col min="14345" max="14345" width="0.42578125" style="2" customWidth="1"/>
    <col min="14346" max="14346" width="1.140625" style="2" customWidth="1"/>
    <col min="14347" max="14347" width="9.85546875" style="2" bestFit="1" customWidth="1"/>
    <col min="14348" max="14348" width="3.7109375" style="2" customWidth="1"/>
    <col min="14349" max="14349" width="40.140625" style="2" bestFit="1" customWidth="1"/>
    <col min="14350" max="14350" width="3.7109375" style="2" customWidth="1"/>
    <col min="14351" max="14351" width="13.28515625" style="2" customWidth="1"/>
    <col min="14352" max="14352" width="3.7109375" style="2" customWidth="1"/>
    <col min="14353" max="14353" width="17" style="2" bestFit="1" customWidth="1"/>
    <col min="14354" max="14354" width="3.7109375" style="2" customWidth="1"/>
    <col min="14355" max="14355" width="13.28515625" style="2" customWidth="1"/>
    <col min="14356" max="14356" width="3" style="2" customWidth="1"/>
    <col min="14357" max="14357" width="15.28515625" style="2" customWidth="1"/>
    <col min="14358" max="14595" width="11.42578125" style="2"/>
    <col min="14596" max="14596" width="12.85546875" style="2" customWidth="1"/>
    <col min="14597" max="14597" width="1.7109375" style="2" customWidth="1"/>
    <col min="14598" max="14598" width="1" style="2" customWidth="1"/>
    <col min="14599" max="14599" width="18.28515625" style="2" customWidth="1"/>
    <col min="14600" max="14600" width="11.28515625" style="2" customWidth="1"/>
    <col min="14601" max="14601" width="0.42578125" style="2" customWidth="1"/>
    <col min="14602" max="14602" width="1.140625" style="2" customWidth="1"/>
    <col min="14603" max="14603" width="9.85546875" style="2" bestFit="1" customWidth="1"/>
    <col min="14604" max="14604" width="3.7109375" style="2" customWidth="1"/>
    <col min="14605" max="14605" width="40.140625" style="2" bestFit="1" customWidth="1"/>
    <col min="14606" max="14606" width="3.7109375" style="2" customWidth="1"/>
    <col min="14607" max="14607" width="13.28515625" style="2" customWidth="1"/>
    <col min="14608" max="14608" width="3.7109375" style="2" customWidth="1"/>
    <col min="14609" max="14609" width="17" style="2" bestFit="1" customWidth="1"/>
    <col min="14610" max="14610" width="3.7109375" style="2" customWidth="1"/>
    <col min="14611" max="14611" width="13.28515625" style="2" customWidth="1"/>
    <col min="14612" max="14612" width="3" style="2" customWidth="1"/>
    <col min="14613" max="14613" width="15.28515625" style="2" customWidth="1"/>
    <col min="14614" max="14851" width="11.42578125" style="2"/>
    <col min="14852" max="14852" width="12.85546875" style="2" customWidth="1"/>
    <col min="14853" max="14853" width="1.7109375" style="2" customWidth="1"/>
    <col min="14854" max="14854" width="1" style="2" customWidth="1"/>
    <col min="14855" max="14855" width="18.28515625" style="2" customWidth="1"/>
    <col min="14856" max="14856" width="11.28515625" style="2" customWidth="1"/>
    <col min="14857" max="14857" width="0.42578125" style="2" customWidth="1"/>
    <col min="14858" max="14858" width="1.140625" style="2" customWidth="1"/>
    <col min="14859" max="14859" width="9.85546875" style="2" bestFit="1" customWidth="1"/>
    <col min="14860" max="14860" width="3.7109375" style="2" customWidth="1"/>
    <col min="14861" max="14861" width="40.140625" style="2" bestFit="1" customWidth="1"/>
    <col min="14862" max="14862" width="3.7109375" style="2" customWidth="1"/>
    <col min="14863" max="14863" width="13.28515625" style="2" customWidth="1"/>
    <col min="14864" max="14864" width="3.7109375" style="2" customWidth="1"/>
    <col min="14865" max="14865" width="17" style="2" bestFit="1" customWidth="1"/>
    <col min="14866" max="14866" width="3.7109375" style="2" customWidth="1"/>
    <col min="14867" max="14867" width="13.28515625" style="2" customWidth="1"/>
    <col min="14868" max="14868" width="3" style="2" customWidth="1"/>
    <col min="14869" max="14869" width="15.28515625" style="2" customWidth="1"/>
    <col min="14870" max="15107" width="11.42578125" style="2"/>
    <col min="15108" max="15108" width="12.85546875" style="2" customWidth="1"/>
    <col min="15109" max="15109" width="1.7109375" style="2" customWidth="1"/>
    <col min="15110" max="15110" width="1" style="2" customWidth="1"/>
    <col min="15111" max="15111" width="18.28515625" style="2" customWidth="1"/>
    <col min="15112" max="15112" width="11.28515625" style="2" customWidth="1"/>
    <col min="15113" max="15113" width="0.42578125" style="2" customWidth="1"/>
    <col min="15114" max="15114" width="1.140625" style="2" customWidth="1"/>
    <col min="15115" max="15115" width="9.85546875" style="2" bestFit="1" customWidth="1"/>
    <col min="15116" max="15116" width="3.7109375" style="2" customWidth="1"/>
    <col min="15117" max="15117" width="40.140625" style="2" bestFit="1" customWidth="1"/>
    <col min="15118" max="15118" width="3.7109375" style="2" customWidth="1"/>
    <col min="15119" max="15119" width="13.28515625" style="2" customWidth="1"/>
    <col min="15120" max="15120" width="3.7109375" style="2" customWidth="1"/>
    <col min="15121" max="15121" width="17" style="2" bestFit="1" customWidth="1"/>
    <col min="15122" max="15122" width="3.7109375" style="2" customWidth="1"/>
    <col min="15123" max="15123" width="13.28515625" style="2" customWidth="1"/>
    <col min="15124" max="15124" width="3" style="2" customWidth="1"/>
    <col min="15125" max="15125" width="15.28515625" style="2" customWidth="1"/>
    <col min="15126" max="15363" width="11.42578125" style="2"/>
    <col min="15364" max="15364" width="12.85546875" style="2" customWidth="1"/>
    <col min="15365" max="15365" width="1.7109375" style="2" customWidth="1"/>
    <col min="15366" max="15366" width="1" style="2" customWidth="1"/>
    <col min="15367" max="15367" width="18.28515625" style="2" customWidth="1"/>
    <col min="15368" max="15368" width="11.28515625" style="2" customWidth="1"/>
    <col min="15369" max="15369" width="0.42578125" style="2" customWidth="1"/>
    <col min="15370" max="15370" width="1.140625" style="2" customWidth="1"/>
    <col min="15371" max="15371" width="9.85546875" style="2" bestFit="1" customWidth="1"/>
    <col min="15372" max="15372" width="3.7109375" style="2" customWidth="1"/>
    <col min="15373" max="15373" width="40.140625" style="2" bestFit="1" customWidth="1"/>
    <col min="15374" max="15374" width="3.7109375" style="2" customWidth="1"/>
    <col min="15375" max="15375" width="13.28515625" style="2" customWidth="1"/>
    <col min="15376" max="15376" width="3.7109375" style="2" customWidth="1"/>
    <col min="15377" max="15377" width="17" style="2" bestFit="1" customWidth="1"/>
    <col min="15378" max="15378" width="3.7109375" style="2" customWidth="1"/>
    <col min="15379" max="15379" width="13.28515625" style="2" customWidth="1"/>
    <col min="15380" max="15380" width="3" style="2" customWidth="1"/>
    <col min="15381" max="15381" width="15.28515625" style="2" customWidth="1"/>
    <col min="15382" max="15619" width="11.42578125" style="2"/>
    <col min="15620" max="15620" width="12.85546875" style="2" customWidth="1"/>
    <col min="15621" max="15621" width="1.7109375" style="2" customWidth="1"/>
    <col min="15622" max="15622" width="1" style="2" customWidth="1"/>
    <col min="15623" max="15623" width="18.28515625" style="2" customWidth="1"/>
    <col min="15624" max="15624" width="11.28515625" style="2" customWidth="1"/>
    <col min="15625" max="15625" width="0.42578125" style="2" customWidth="1"/>
    <col min="15626" max="15626" width="1.140625" style="2" customWidth="1"/>
    <col min="15627" max="15627" width="9.85546875" style="2" bestFit="1" customWidth="1"/>
    <col min="15628" max="15628" width="3.7109375" style="2" customWidth="1"/>
    <col min="15629" max="15629" width="40.140625" style="2" bestFit="1" customWidth="1"/>
    <col min="15630" max="15630" width="3.7109375" style="2" customWidth="1"/>
    <col min="15631" max="15631" width="13.28515625" style="2" customWidth="1"/>
    <col min="15632" max="15632" width="3.7109375" style="2" customWidth="1"/>
    <col min="15633" max="15633" width="17" style="2" bestFit="1" customWidth="1"/>
    <col min="15634" max="15634" width="3.7109375" style="2" customWidth="1"/>
    <col min="15635" max="15635" width="13.28515625" style="2" customWidth="1"/>
    <col min="15636" max="15636" width="3" style="2" customWidth="1"/>
    <col min="15637" max="15637" width="15.28515625" style="2" customWidth="1"/>
    <col min="15638" max="15875" width="11.42578125" style="2"/>
    <col min="15876" max="15876" width="12.85546875" style="2" customWidth="1"/>
    <col min="15877" max="15877" width="1.7109375" style="2" customWidth="1"/>
    <col min="15878" max="15878" width="1" style="2" customWidth="1"/>
    <col min="15879" max="15879" width="18.28515625" style="2" customWidth="1"/>
    <col min="15880" max="15880" width="11.28515625" style="2" customWidth="1"/>
    <col min="15881" max="15881" width="0.42578125" style="2" customWidth="1"/>
    <col min="15882" max="15882" width="1.140625" style="2" customWidth="1"/>
    <col min="15883" max="15883" width="9.85546875" style="2" bestFit="1" customWidth="1"/>
    <col min="15884" max="15884" width="3.7109375" style="2" customWidth="1"/>
    <col min="15885" max="15885" width="40.140625" style="2" bestFit="1" customWidth="1"/>
    <col min="15886" max="15886" width="3.7109375" style="2" customWidth="1"/>
    <col min="15887" max="15887" width="13.28515625" style="2" customWidth="1"/>
    <col min="15888" max="15888" width="3.7109375" style="2" customWidth="1"/>
    <col min="15889" max="15889" width="17" style="2" bestFit="1" customWidth="1"/>
    <col min="15890" max="15890" width="3.7109375" style="2" customWidth="1"/>
    <col min="15891" max="15891" width="13.28515625" style="2" customWidth="1"/>
    <col min="15892" max="15892" width="3" style="2" customWidth="1"/>
    <col min="15893" max="15893" width="15.28515625" style="2" customWidth="1"/>
    <col min="15894" max="16131" width="11.42578125" style="2"/>
    <col min="16132" max="16132" width="12.85546875" style="2" customWidth="1"/>
    <col min="16133" max="16133" width="1.7109375" style="2" customWidth="1"/>
    <col min="16134" max="16134" width="1" style="2" customWidth="1"/>
    <col min="16135" max="16135" width="18.28515625" style="2" customWidth="1"/>
    <col min="16136" max="16136" width="11.28515625" style="2" customWidth="1"/>
    <col min="16137" max="16137" width="0.42578125" style="2" customWidth="1"/>
    <col min="16138" max="16138" width="1.140625" style="2" customWidth="1"/>
    <col min="16139" max="16139" width="9.85546875" style="2" bestFit="1" customWidth="1"/>
    <col min="16140" max="16140" width="3.7109375" style="2" customWidth="1"/>
    <col min="16141" max="16141" width="40.140625" style="2" bestFit="1" customWidth="1"/>
    <col min="16142" max="16142" width="3.7109375" style="2" customWidth="1"/>
    <col min="16143" max="16143" width="13.28515625" style="2" customWidth="1"/>
    <col min="16144" max="16144" width="3.7109375" style="2" customWidth="1"/>
    <col min="16145" max="16145" width="17" style="2" bestFit="1" customWidth="1"/>
    <col min="16146" max="16146" width="3.7109375" style="2" customWidth="1"/>
    <col min="16147" max="16147" width="13.28515625" style="2" customWidth="1"/>
    <col min="16148" max="16148" width="3" style="2" customWidth="1"/>
    <col min="16149" max="16149" width="15.28515625" style="2" customWidth="1"/>
    <col min="16150" max="16384" width="11.42578125" style="2"/>
  </cols>
  <sheetData>
    <row r="1" spans="1:22" ht="7.5" customHeight="1" thickBot="1" x14ac:dyDescent="0.2">
      <c r="A1" s="1"/>
      <c r="B1" s="1"/>
      <c r="C1" s="50"/>
      <c r="D1" s="1"/>
      <c r="E1" s="1"/>
      <c r="F1" s="1"/>
      <c r="G1" s="54"/>
      <c r="H1" s="1"/>
      <c r="I1" s="1"/>
      <c r="J1" s="1"/>
      <c r="K1" s="1"/>
      <c r="L1" s="72"/>
      <c r="M1" s="72"/>
      <c r="N1" s="72"/>
      <c r="O1" s="72"/>
      <c r="P1" s="72"/>
      <c r="Q1" s="72"/>
      <c r="R1" s="72"/>
      <c r="S1" s="72"/>
      <c r="T1" s="90"/>
      <c r="U1" s="72"/>
    </row>
    <row r="2" spans="1:22" ht="19.5" customHeight="1" thickTop="1" thickBot="1" x14ac:dyDescent="0.3">
      <c r="A2" s="107" t="s">
        <v>123</v>
      </c>
      <c r="B2" s="107"/>
      <c r="C2" s="107"/>
      <c r="D2" s="107"/>
      <c r="E2" s="107"/>
      <c r="F2" s="107"/>
      <c r="G2" s="107"/>
      <c r="H2" s="107"/>
      <c r="I2" s="107"/>
      <c r="J2" s="107"/>
      <c r="K2" s="107"/>
      <c r="L2" s="107"/>
      <c r="M2" s="107"/>
      <c r="N2" s="107"/>
      <c r="O2" s="107"/>
      <c r="P2" s="107"/>
      <c r="Q2" s="107"/>
      <c r="R2" s="73"/>
      <c r="S2" s="66">
        <f>SUM(T7,T37,T71)</f>
        <v>12</v>
      </c>
      <c r="T2" s="67">
        <f>SUM(T7,T37,T71)/23</f>
        <v>0.52173913043478259</v>
      </c>
      <c r="U2" s="73"/>
    </row>
    <row r="3" spans="1:22" ht="11.25" thickTop="1" x14ac:dyDescent="0.15">
      <c r="L3" s="74"/>
      <c r="O3" s="74"/>
      <c r="Q3" s="74"/>
      <c r="R3" s="74"/>
      <c r="S3" s="74"/>
      <c r="T3" s="91"/>
    </row>
    <row r="4" spans="1:22" hidden="1" x14ac:dyDescent="0.15">
      <c r="G4" s="55" t="b">
        <v>1</v>
      </c>
      <c r="J4" s="3" t="b">
        <v>1</v>
      </c>
      <c r="K4" s="3" t="b">
        <v>1</v>
      </c>
      <c r="L4" s="75" t="b">
        <v>1</v>
      </c>
      <c r="M4" s="75" t="b">
        <v>1</v>
      </c>
      <c r="N4" s="75" t="b">
        <v>1</v>
      </c>
      <c r="O4" s="75" t="b">
        <v>1</v>
      </c>
      <c r="P4" s="75" t="b">
        <v>1</v>
      </c>
      <c r="Q4" s="75" t="b">
        <v>1</v>
      </c>
      <c r="U4" s="75" t="b">
        <v>1</v>
      </c>
    </row>
    <row r="5" spans="1:22" ht="11.25" thickBot="1" x14ac:dyDescent="0.2"/>
    <row r="6" spans="1:22" ht="13.5" thickTop="1" x14ac:dyDescent="0.2">
      <c r="B6" s="32"/>
      <c r="C6" s="51"/>
      <c r="D6" s="31"/>
      <c r="E6" s="31"/>
      <c r="F6" s="31"/>
      <c r="G6" s="56"/>
      <c r="H6" s="31"/>
      <c r="I6" s="31"/>
      <c r="J6" s="31"/>
      <c r="K6" s="31"/>
      <c r="L6" s="76"/>
      <c r="M6" s="76"/>
      <c r="N6" s="76"/>
      <c r="O6" s="76"/>
      <c r="P6" s="76"/>
      <c r="Q6" s="76"/>
      <c r="R6" s="76"/>
      <c r="S6" s="76"/>
      <c r="T6" s="93"/>
      <c r="U6" s="77"/>
    </row>
    <row r="7" spans="1:22" ht="15" customHeight="1" x14ac:dyDescent="0.25">
      <c r="B7" s="4"/>
      <c r="C7" s="21" t="s">
        <v>22</v>
      </c>
      <c r="D7" s="16"/>
      <c r="E7" s="101" t="str">
        <f>VLOOKUP(C7,ÁMBITO_GENERAL,2,0)</f>
        <v>PERFIL VÍCTIMA</v>
      </c>
      <c r="F7" s="101"/>
      <c r="G7" s="101"/>
      <c r="H7" s="101"/>
      <c r="I7" s="101"/>
      <c r="J7" s="101"/>
      <c r="K7" s="101"/>
      <c r="L7" s="101"/>
      <c r="M7" s="78"/>
      <c r="N7" s="78"/>
      <c r="O7" s="78"/>
      <c r="P7" s="78"/>
      <c r="Q7" s="79"/>
      <c r="R7" s="61"/>
      <c r="S7" s="79" t="s">
        <v>25</v>
      </c>
      <c r="T7" s="68">
        <f>SUM(T9,T19)</f>
        <v>5</v>
      </c>
      <c r="U7" s="80"/>
    </row>
    <row r="8" spans="1:22" ht="5.0999999999999996" customHeight="1" x14ac:dyDescent="0.2">
      <c r="B8" s="4"/>
      <c r="C8" s="23"/>
      <c r="D8" s="5"/>
      <c r="E8" s="6"/>
      <c r="F8" s="6"/>
      <c r="G8" s="41"/>
      <c r="H8" s="7"/>
      <c r="I8" s="7"/>
      <c r="J8" s="7"/>
      <c r="K8" s="7"/>
      <c r="L8" s="48"/>
      <c r="M8" s="48"/>
      <c r="N8" s="48"/>
      <c r="O8" s="48"/>
      <c r="P8" s="48"/>
      <c r="Q8" s="48"/>
      <c r="R8" s="48"/>
      <c r="S8" s="48"/>
      <c r="T8" s="58"/>
      <c r="U8" s="70"/>
    </row>
    <row r="9" spans="1:22" ht="15" customHeight="1" x14ac:dyDescent="0.2">
      <c r="B9" s="4"/>
      <c r="C9" s="23"/>
      <c r="D9" s="103" t="s">
        <v>30</v>
      </c>
      <c r="E9" s="103"/>
      <c r="F9" s="36"/>
      <c r="G9" s="103" t="str">
        <f>VLOOKUP(D9,PERFIL_VÍCTIMA,2,0)</f>
        <v>SITUACIÓN FAMILIAR</v>
      </c>
      <c r="H9" s="103"/>
      <c r="I9" s="103"/>
      <c r="J9" s="103"/>
      <c r="K9" s="103"/>
      <c r="L9" s="103"/>
      <c r="M9" s="103"/>
      <c r="N9" s="103"/>
      <c r="O9" s="103"/>
      <c r="P9" s="103"/>
      <c r="Q9" s="103"/>
      <c r="R9" s="61"/>
      <c r="S9" s="81" t="s">
        <v>25</v>
      </c>
      <c r="T9" s="69">
        <f>G17</f>
        <v>1</v>
      </c>
      <c r="U9" s="70"/>
    </row>
    <row r="10" spans="1:22" ht="5.0999999999999996" customHeight="1" outlineLevel="1" x14ac:dyDescent="0.2">
      <c r="B10" s="4"/>
      <c r="C10" s="23"/>
      <c r="D10" s="5"/>
      <c r="E10" s="6"/>
      <c r="F10" s="6"/>
      <c r="G10" s="41"/>
      <c r="H10" s="7"/>
      <c r="I10" s="7"/>
      <c r="J10" s="7"/>
      <c r="K10" s="7"/>
      <c r="L10" s="48"/>
      <c r="M10" s="48"/>
      <c r="N10" s="48"/>
      <c r="O10" s="48"/>
      <c r="P10" s="48"/>
      <c r="Q10" s="48"/>
      <c r="R10" s="48"/>
      <c r="S10" s="48"/>
      <c r="T10" s="58"/>
      <c r="U10" s="70"/>
    </row>
    <row r="11" spans="1:22" s="49" customFormat="1" ht="20.25" customHeight="1" outlineLevel="1" x14ac:dyDescent="0.35">
      <c r="A11" s="46"/>
      <c r="B11" s="47"/>
      <c r="C11" s="38" t="s">
        <v>10</v>
      </c>
      <c r="D11" s="42"/>
      <c r="E11" s="42" t="s">
        <v>26</v>
      </c>
      <c r="F11" s="42"/>
      <c r="G11" s="43" t="s">
        <v>9</v>
      </c>
      <c r="H11" s="48"/>
      <c r="I11" s="48"/>
      <c r="J11" s="48"/>
      <c r="K11" s="104" t="s">
        <v>124</v>
      </c>
      <c r="L11" s="104"/>
      <c r="M11" s="48"/>
      <c r="N11" s="104" t="s">
        <v>27</v>
      </c>
      <c r="O11" s="104"/>
      <c r="P11" s="104"/>
      <c r="Q11" s="104"/>
      <c r="R11" s="64"/>
      <c r="S11" s="64" t="s">
        <v>28</v>
      </c>
      <c r="T11" s="65"/>
      <c r="U11" s="70"/>
      <c r="V11" s="53"/>
    </row>
    <row r="12" spans="1:22" ht="1.5" customHeight="1" outlineLevel="1" x14ac:dyDescent="0.2">
      <c r="B12" s="4"/>
      <c r="C12" s="23"/>
      <c r="D12" s="5"/>
      <c r="E12" s="15"/>
      <c r="F12" s="6"/>
      <c r="G12" s="41"/>
      <c r="H12" s="7"/>
      <c r="I12" s="7"/>
      <c r="J12" s="7"/>
      <c r="K12" s="7"/>
      <c r="L12" s="48"/>
      <c r="M12" s="48"/>
      <c r="N12" s="48"/>
      <c r="O12" s="48"/>
      <c r="P12" s="48"/>
      <c r="Q12" s="48"/>
      <c r="R12" s="48"/>
      <c r="S12" s="48"/>
      <c r="T12" s="58"/>
      <c r="U12" s="70"/>
    </row>
    <row r="13" spans="1:22" ht="12.95" customHeight="1" outlineLevel="1" x14ac:dyDescent="0.2">
      <c r="B13" s="4"/>
      <c r="C13" s="20" t="s">
        <v>38</v>
      </c>
      <c r="D13" s="8"/>
      <c r="E13" s="22" t="str">
        <f>VLOOKUP(C13,SITUACIÓN_FAMILIAR_VÍCTIMA,2,0)</f>
        <v>CONFLICTO FAMILIAR</v>
      </c>
      <c r="F13" s="8"/>
      <c r="G13" s="57">
        <v>0</v>
      </c>
      <c r="H13" s="6"/>
      <c r="I13" s="6"/>
      <c r="J13" s="6"/>
      <c r="K13" s="98" t="str">
        <f>VLOOKUP($C13,'DETALLE VARIABLES'!$A$2:$E$30,MATCH(ANÁLISIS!G13,'DETALLE VARIABLES'!$A$1:$E$1,0),0)</f>
        <v>AUSENCIA</v>
      </c>
      <c r="L13" s="99"/>
      <c r="M13" s="61"/>
      <c r="N13" s="102" t="str">
        <f>VLOOKUP($C13,'DETALLE VARIABLES'!$A$2:$F$30,IF(G13=1,4,6),0)</f>
        <v>ESTABILIDAD FAMILIAR</v>
      </c>
      <c r="O13" s="102"/>
      <c r="P13" s="102"/>
      <c r="Q13" s="102"/>
      <c r="R13" s="82"/>
      <c r="S13" s="83" t="str">
        <f>IF(G13=1,REPT("g",COUNTIF($G$13:G14,G13)),"")</f>
        <v/>
      </c>
      <c r="T13" s="94"/>
      <c r="U13" s="70"/>
    </row>
    <row r="14" spans="1:22" ht="1.5" customHeight="1" outlineLevel="1" x14ac:dyDescent="0.2">
      <c r="B14" s="4"/>
      <c r="C14" s="23"/>
      <c r="D14" s="6"/>
      <c r="E14" s="15"/>
      <c r="F14" s="6"/>
      <c r="G14" s="58"/>
      <c r="H14" s="7"/>
      <c r="I14" s="7"/>
      <c r="J14" s="7"/>
      <c r="K14" s="7"/>
      <c r="L14" s="48"/>
      <c r="M14" s="61"/>
      <c r="N14" s="48"/>
      <c r="O14" s="48"/>
      <c r="P14" s="48"/>
      <c r="Q14" s="48"/>
      <c r="R14" s="82"/>
      <c r="S14" s="83"/>
      <c r="T14" s="94"/>
      <c r="U14" s="70"/>
    </row>
    <row r="15" spans="1:22" ht="12.95" customHeight="1" outlineLevel="1" x14ac:dyDescent="0.2">
      <c r="B15" s="4"/>
      <c r="C15" s="19" t="s">
        <v>39</v>
      </c>
      <c r="D15" s="8"/>
      <c r="E15" s="22" t="str">
        <f>VLOOKUP(C15,SITUACIÓN_FAMILIAR_VÍCTIMA,2,0)</f>
        <v>DOMICILIO</v>
      </c>
      <c r="F15" s="8"/>
      <c r="G15" s="57">
        <v>1</v>
      </c>
      <c r="H15" s="6"/>
      <c r="I15" s="6"/>
      <c r="J15" s="6"/>
      <c r="K15" s="98" t="str">
        <f>VLOOKUP($C15,'DETALLE VARIABLES'!$A$2:$E$30,MATCH(ANÁLISIS!G15,'DETALLE VARIABLES'!$A$1:$E$1,0),0)</f>
        <v>CERCA</v>
      </c>
      <c r="L15" s="99"/>
      <c r="M15" s="61"/>
      <c r="N15" s="102" t="str">
        <f>VLOOKUP($C15,'DETALLE VARIABLES'!$A$2:$F$30,IF(G15=1,4,6),0)</f>
        <v>MISMA CIUDAD/PROVINCIA</v>
      </c>
      <c r="O15" s="102"/>
      <c r="P15" s="102"/>
      <c r="Q15" s="102"/>
      <c r="R15" s="82"/>
      <c r="S15" s="83" t="str">
        <f>IF(G15=1,REPT("g",COUNTIF($G$13:G16,G15)),"")</f>
        <v>g</v>
      </c>
      <c r="T15" s="94"/>
      <c r="U15" s="84"/>
    </row>
    <row r="16" spans="1:22" ht="2.1" customHeight="1" x14ac:dyDescent="0.15">
      <c r="B16" s="4"/>
      <c r="C16" s="23"/>
      <c r="D16" s="5"/>
      <c r="E16" s="8"/>
      <c r="F16" s="8"/>
      <c r="G16" s="59"/>
      <c r="H16" s="13"/>
      <c r="I16" s="14"/>
      <c r="J16" s="14"/>
      <c r="K16" s="13"/>
      <c r="L16" s="85"/>
      <c r="M16" s="85"/>
      <c r="N16" s="85"/>
      <c r="O16" s="85"/>
      <c r="P16" s="85"/>
      <c r="Q16" s="85"/>
      <c r="R16" s="85"/>
      <c r="S16" s="85"/>
      <c r="T16" s="95"/>
      <c r="U16" s="70"/>
    </row>
    <row r="17" spans="1:21" ht="12.95" customHeight="1" x14ac:dyDescent="0.2">
      <c r="B17" s="4"/>
      <c r="C17" s="24"/>
      <c r="D17" s="6"/>
      <c r="E17" s="26" t="s">
        <v>25</v>
      </c>
      <c r="F17" s="8"/>
      <c r="G17" s="60">
        <f>SUM(G13,G15)</f>
        <v>1</v>
      </c>
      <c r="H17" s="5"/>
      <c r="I17" s="5"/>
      <c r="J17" s="5"/>
      <c r="K17" s="5"/>
      <c r="L17" s="64"/>
      <c r="M17" s="82"/>
      <c r="N17" s="82"/>
      <c r="O17" s="64"/>
      <c r="P17" s="82"/>
      <c r="Q17" s="64"/>
      <c r="R17" s="64"/>
      <c r="S17" s="64"/>
      <c r="T17" s="65"/>
      <c r="U17" s="86"/>
    </row>
    <row r="18" spans="1:21" ht="5.0999999999999996" customHeight="1" x14ac:dyDescent="0.2">
      <c r="B18" s="4"/>
      <c r="C18" s="24"/>
      <c r="D18" s="6"/>
      <c r="E18" s="6"/>
      <c r="F18" s="6"/>
      <c r="G18" s="61"/>
      <c r="H18" s="6"/>
      <c r="I18" s="6"/>
      <c r="J18" s="6"/>
      <c r="K18" s="6"/>
      <c r="L18" s="61"/>
      <c r="M18" s="61"/>
      <c r="N18" s="61"/>
      <c r="O18" s="61"/>
      <c r="P18" s="61"/>
      <c r="Q18" s="61"/>
      <c r="R18" s="61"/>
      <c r="S18" s="61"/>
      <c r="T18" s="96"/>
      <c r="U18" s="80"/>
    </row>
    <row r="19" spans="1:21" ht="15" customHeight="1" x14ac:dyDescent="0.25">
      <c r="B19" s="4"/>
      <c r="C19" s="23"/>
      <c r="D19" s="103" t="s">
        <v>31</v>
      </c>
      <c r="E19" s="103"/>
      <c r="F19" s="35"/>
      <c r="G19" s="103" t="str">
        <f>VLOOKUP(D19,PERFIL_VÍCTIMA,2,0)</f>
        <v>INFORMACIÓN SENSIBLE VÍCTIMA</v>
      </c>
      <c r="H19" s="103"/>
      <c r="I19" s="103"/>
      <c r="J19" s="103"/>
      <c r="K19" s="103"/>
      <c r="L19" s="103"/>
      <c r="M19" s="103"/>
      <c r="N19" s="103"/>
      <c r="O19" s="103"/>
      <c r="P19" s="103"/>
      <c r="Q19" s="103"/>
      <c r="R19" s="61"/>
      <c r="S19" s="81" t="s">
        <v>25</v>
      </c>
      <c r="T19" s="69">
        <f>G35</f>
        <v>4</v>
      </c>
      <c r="U19" s="70"/>
    </row>
    <row r="20" spans="1:21" ht="5.0999999999999996" customHeight="1" x14ac:dyDescent="0.2">
      <c r="B20" s="4"/>
      <c r="C20" s="23"/>
      <c r="D20" s="5"/>
      <c r="E20" s="6"/>
      <c r="F20" s="6"/>
      <c r="G20" s="41"/>
      <c r="H20" s="7"/>
      <c r="I20" s="7"/>
      <c r="J20" s="7"/>
      <c r="K20" s="7"/>
      <c r="L20" s="48"/>
      <c r="M20" s="48"/>
      <c r="N20" s="48"/>
      <c r="O20" s="48"/>
      <c r="P20" s="48"/>
      <c r="Q20" s="48"/>
      <c r="R20" s="48"/>
      <c r="S20" s="48"/>
      <c r="T20" s="58"/>
      <c r="U20" s="70"/>
    </row>
    <row r="21" spans="1:21" s="49" customFormat="1" ht="20.25" customHeight="1" outlineLevel="1" x14ac:dyDescent="0.15">
      <c r="A21" s="46"/>
      <c r="B21" s="47"/>
      <c r="C21" s="38" t="s">
        <v>10</v>
      </c>
      <c r="D21" s="42"/>
      <c r="E21" s="42" t="s">
        <v>26</v>
      </c>
      <c r="F21" s="42"/>
      <c r="G21" s="43" t="s">
        <v>9</v>
      </c>
      <c r="H21" s="48"/>
      <c r="I21" s="48"/>
      <c r="J21" s="48"/>
      <c r="K21" s="104" t="s">
        <v>124</v>
      </c>
      <c r="L21" s="104"/>
      <c r="M21" s="48"/>
      <c r="N21" s="104" t="s">
        <v>27</v>
      </c>
      <c r="O21" s="104"/>
      <c r="P21" s="104"/>
      <c r="Q21" s="104"/>
      <c r="R21" s="64"/>
      <c r="S21" s="64" t="s">
        <v>28</v>
      </c>
      <c r="T21" s="65"/>
      <c r="U21" s="70"/>
    </row>
    <row r="22" spans="1:21" ht="1.5" customHeight="1" outlineLevel="1" x14ac:dyDescent="0.2">
      <c r="B22" s="4"/>
      <c r="C22" s="23"/>
      <c r="D22" s="6"/>
      <c r="E22" s="15"/>
      <c r="F22" s="6"/>
      <c r="G22" s="58"/>
      <c r="H22" s="7"/>
      <c r="I22" s="7"/>
      <c r="J22" s="7"/>
      <c r="K22" s="9"/>
      <c r="L22" s="48"/>
      <c r="M22" s="61"/>
      <c r="N22" s="48"/>
      <c r="O22" s="48"/>
      <c r="P22" s="48"/>
      <c r="Q22" s="48"/>
      <c r="R22" s="48"/>
      <c r="S22" s="83" t="str">
        <f>IF(G22=1,REPT("g",COUNTIF($G$22:G23,G22)),"")</f>
        <v/>
      </c>
      <c r="T22" s="94"/>
      <c r="U22" s="70"/>
    </row>
    <row r="23" spans="1:21" ht="12.95" customHeight="1" outlineLevel="1" x14ac:dyDescent="0.2">
      <c r="B23" s="4"/>
      <c r="C23" s="19" t="s">
        <v>40</v>
      </c>
      <c r="D23" s="8"/>
      <c r="E23" s="22" t="str">
        <f>VLOOKUP(C23,INFORMACIÓN_SENSIBLE_VÍCTIMA,2,0)</f>
        <v>EDAD</v>
      </c>
      <c r="F23" s="8"/>
      <c r="G23" s="57">
        <v>1</v>
      </c>
      <c r="H23" s="6"/>
      <c r="I23" s="6"/>
      <c r="J23" s="6"/>
      <c r="K23" s="98" t="str">
        <f>VLOOKUP($C23,'DETALLE VARIABLES'!$A$2:$E$30,MATCH(ANÁLISIS!G23,'DETALLE VARIABLES'!$A$1:$E$1,0),0)</f>
        <v>E &lt;= 13</v>
      </c>
      <c r="L23" s="99"/>
      <c r="M23" s="61"/>
      <c r="N23" s="102" t="str">
        <f>VLOOKUP($C23,'DETALLE VARIABLES'!$A$2:$F$30,IF(G23=1,4,6),0)</f>
        <v>IGUAL O MENOR DE 13 AÑOS</v>
      </c>
      <c r="O23" s="102"/>
      <c r="P23" s="102"/>
      <c r="Q23" s="102"/>
      <c r="R23" s="82"/>
      <c r="S23" s="83" t="str">
        <f>IF(G23=1,REPT("g",COUNTIF($G$23:G24,G23)),"")</f>
        <v>g</v>
      </c>
      <c r="T23" s="94"/>
      <c r="U23" s="70"/>
    </row>
    <row r="24" spans="1:21" ht="1.5" customHeight="1" outlineLevel="1" x14ac:dyDescent="0.2">
      <c r="B24" s="4"/>
      <c r="C24" s="23"/>
      <c r="D24" s="6"/>
      <c r="E24" s="15"/>
      <c r="F24" s="6"/>
      <c r="G24" s="58"/>
      <c r="H24" s="7"/>
      <c r="I24" s="7"/>
      <c r="J24" s="7"/>
      <c r="K24" s="9"/>
      <c r="L24" s="48"/>
      <c r="M24" s="61"/>
      <c r="N24" s="48"/>
      <c r="O24" s="48"/>
      <c r="P24" s="48"/>
      <c r="Q24" s="48"/>
      <c r="R24" s="48"/>
      <c r="S24" s="83"/>
      <c r="T24" s="94"/>
      <c r="U24" s="70"/>
    </row>
    <row r="25" spans="1:21" ht="12.95" customHeight="1" outlineLevel="1" x14ac:dyDescent="0.2">
      <c r="B25" s="4"/>
      <c r="C25" s="19" t="s">
        <v>41</v>
      </c>
      <c r="D25" s="8"/>
      <c r="E25" s="33" t="str">
        <f>VLOOKUP(C25,INFORMACIÓN_SENSIBLE_VÍCTIMA,2,0)</f>
        <v>GÉNERO</v>
      </c>
      <c r="F25" s="8"/>
      <c r="G25" s="57">
        <v>1</v>
      </c>
      <c r="H25" s="6"/>
      <c r="I25" s="6"/>
      <c r="J25" s="6"/>
      <c r="K25" s="98" t="str">
        <f>VLOOKUP($C25,'DETALLE VARIABLES'!$A$2:$E$30,MATCH(ANÁLISIS!G25,'DETALLE VARIABLES'!$A$1:$E$1,0),0)</f>
        <v>M</v>
      </c>
      <c r="L25" s="99"/>
      <c r="M25" s="61"/>
      <c r="N25" s="102" t="str">
        <f>VLOOKUP($C25,'DETALLE VARIABLES'!$A$2:$F$30,IF(G25=1,4,6),0)</f>
        <v>MASCULINO</v>
      </c>
      <c r="O25" s="102"/>
      <c r="P25" s="102"/>
      <c r="Q25" s="102"/>
      <c r="R25" s="82"/>
      <c r="S25" s="83" t="str">
        <f>IF(G25=1,REPT("g",COUNTIF($G$23:G26,G25)),"")</f>
        <v>gg</v>
      </c>
      <c r="T25" s="94"/>
      <c r="U25" s="70"/>
    </row>
    <row r="26" spans="1:21" ht="1.5" customHeight="1" outlineLevel="1" x14ac:dyDescent="0.2">
      <c r="B26" s="4"/>
      <c r="C26" s="23"/>
      <c r="D26" s="6"/>
      <c r="E26" s="15"/>
      <c r="F26" s="6"/>
      <c r="G26" s="58"/>
      <c r="H26" s="7"/>
      <c r="I26" s="7"/>
      <c r="J26" s="7"/>
      <c r="K26" s="9"/>
      <c r="L26" s="48"/>
      <c r="M26" s="61"/>
      <c r="N26" s="48"/>
      <c r="O26" s="48"/>
      <c r="P26" s="48"/>
      <c r="Q26" s="48"/>
      <c r="R26" s="48"/>
      <c r="S26" s="83"/>
      <c r="T26" s="94"/>
      <c r="U26" s="70"/>
    </row>
    <row r="27" spans="1:21" ht="12.95" customHeight="1" outlineLevel="1" x14ac:dyDescent="0.2">
      <c r="B27" s="4"/>
      <c r="C27" s="20" t="s">
        <v>42</v>
      </c>
      <c r="D27" s="8"/>
      <c r="E27" s="22" t="str">
        <f>VLOOKUP(C27,INFORMACIÓN_SENSIBLE_VÍCTIMA,2,0)</f>
        <v>NICK</v>
      </c>
      <c r="F27" s="8"/>
      <c r="G27" s="57">
        <v>1</v>
      </c>
      <c r="H27" s="6"/>
      <c r="I27" s="6"/>
      <c r="J27" s="6"/>
      <c r="K27" s="98" t="str">
        <f>VLOOKUP($C27,'DETALLE VARIABLES'!$A$2:$E$30,MATCH(ANÁLISIS!G27,'DETALLE VARIABLES'!$A$1:$E$1,0),0)</f>
        <v>SIGNIFICADO RIESGO</v>
      </c>
      <c r="L27" s="99"/>
      <c r="M27" s="61"/>
      <c r="N27" s="100" t="str">
        <f>VLOOKUP($C27,'DETALLE VARIABLES'!$A$2:$F$30,IF(G27=1,4,6),0)</f>
        <v>FRAGILIDAD EMOCIONAL</v>
      </c>
      <c r="O27" s="100"/>
      <c r="P27" s="100"/>
      <c r="Q27" s="100"/>
      <c r="R27" s="82"/>
      <c r="S27" s="83" t="str">
        <f>IF(G27=1,REPT("g",COUNTIF($G$23:G28,G27)),"")</f>
        <v>ggg</v>
      </c>
      <c r="T27" s="94"/>
      <c r="U27" s="70"/>
    </row>
    <row r="28" spans="1:21" ht="1.5" customHeight="1" outlineLevel="1" x14ac:dyDescent="0.15">
      <c r="B28" s="4"/>
      <c r="C28" s="23"/>
      <c r="D28" s="5"/>
      <c r="E28" s="8"/>
      <c r="F28" s="8"/>
      <c r="G28" s="58"/>
      <c r="H28" s="13"/>
      <c r="I28" s="14"/>
      <c r="J28" s="14"/>
      <c r="K28" s="13"/>
      <c r="L28" s="85"/>
      <c r="M28" s="85"/>
      <c r="N28" s="85"/>
      <c r="O28" s="85"/>
      <c r="P28" s="85"/>
      <c r="Q28" s="85"/>
      <c r="R28" s="85"/>
      <c r="S28" s="83"/>
      <c r="T28" s="95"/>
      <c r="U28" s="70"/>
    </row>
    <row r="29" spans="1:21" ht="12.95" customHeight="1" outlineLevel="1" x14ac:dyDescent="0.2">
      <c r="B29" s="4"/>
      <c r="C29" s="20" t="s">
        <v>43</v>
      </c>
      <c r="D29" s="8"/>
      <c r="E29" s="22" t="str">
        <f>VLOOKUP(C29,INFORMACIÓN_SENSIBLE_VÍCTIMA,2,0)</f>
        <v>Nº AMISTADES (A)</v>
      </c>
      <c r="F29" s="8"/>
      <c r="G29" s="57">
        <v>0</v>
      </c>
      <c r="H29" s="6"/>
      <c r="I29" s="6"/>
      <c r="J29" s="6"/>
      <c r="K29" s="98" t="str">
        <f>VLOOKUP($C29,'DETALLE VARIABLES'!$A$2:$E$30,MATCH(ANÁLISIS!G29,'DETALLE VARIABLES'!$A$1:$E$1,0),0)</f>
        <v>A &gt;= 30</v>
      </c>
      <c r="L29" s="99"/>
      <c r="M29" s="61"/>
      <c r="N29" s="100" t="str">
        <f>VLOOKUP($C29,'DETALLE VARIABLES'!$A$2:$F$30,IF(G29=1,4,6),0)</f>
        <v>Nº DE AMISTADES IGUAL O SUPERIOR A 30</v>
      </c>
      <c r="O29" s="100"/>
      <c r="P29" s="100"/>
      <c r="Q29" s="100"/>
      <c r="R29" s="82"/>
      <c r="S29" s="83" t="str">
        <f>IF(G29=1,REPT("g",COUNTIF($G$23:G30,G29)),"")</f>
        <v/>
      </c>
      <c r="T29" s="94"/>
      <c r="U29" s="70"/>
    </row>
    <row r="30" spans="1:21" ht="1.5" customHeight="1" outlineLevel="1" x14ac:dyDescent="0.2">
      <c r="B30" s="4"/>
      <c r="C30" s="23"/>
      <c r="D30" s="6"/>
      <c r="E30" s="15"/>
      <c r="F30" s="6"/>
      <c r="G30" s="58"/>
      <c r="H30" s="7"/>
      <c r="I30" s="7"/>
      <c r="J30" s="7"/>
      <c r="K30" s="9"/>
      <c r="L30" s="48"/>
      <c r="M30" s="61"/>
      <c r="N30" s="48"/>
      <c r="O30" s="48"/>
      <c r="P30" s="48"/>
      <c r="Q30" s="48"/>
      <c r="R30" s="48"/>
      <c r="S30" s="83"/>
      <c r="T30" s="94"/>
      <c r="U30" s="70"/>
    </row>
    <row r="31" spans="1:21" ht="12.95" customHeight="1" outlineLevel="1" x14ac:dyDescent="0.2">
      <c r="B31" s="4"/>
      <c r="C31" s="20" t="s">
        <v>154</v>
      </c>
      <c r="D31" s="8"/>
      <c r="E31" s="22" t="str">
        <f>VLOOKUP(C31,INFORMACIÓN_SENSIBLE_VÍCTIMA,2,0)</f>
        <v>Nº PUBLICACIONES/FOTOS (PF)</v>
      </c>
      <c r="F31" s="8"/>
      <c r="G31" s="57">
        <v>0</v>
      </c>
      <c r="H31" s="6"/>
      <c r="I31" s="6"/>
      <c r="J31" s="6"/>
      <c r="K31" s="98" t="str">
        <f>VLOOKUP($C31,'DETALLE VARIABLES'!$A$2:$E$30,MATCH(ANÁLISIS!G31,'DETALLE VARIABLES'!$A$1:$E$1,0),0)</f>
        <v>PF&gt;10</v>
      </c>
      <c r="L31" s="99"/>
      <c r="M31" s="61"/>
      <c r="N31" s="100" t="str">
        <f>VLOOKUP($C31,'DETALLE VARIABLES'!$A$2:$F$30,IF(G31=1,4,6),0)</f>
        <v>Nº DE PUBLICACIONES O FOTOS SUPERIOR A 10</v>
      </c>
      <c r="O31" s="100"/>
      <c r="P31" s="100"/>
      <c r="Q31" s="100"/>
      <c r="R31" s="82"/>
      <c r="S31" s="83" t="str">
        <f>IF(G31=1,REPT("g",COUNTIF($G$23:G32,G31)),"")</f>
        <v/>
      </c>
      <c r="T31" s="94"/>
      <c r="U31" s="70"/>
    </row>
    <row r="32" spans="1:21" ht="1.5" customHeight="1" outlineLevel="1" x14ac:dyDescent="0.2">
      <c r="B32" s="4"/>
      <c r="C32" s="23"/>
      <c r="D32" s="6"/>
      <c r="E32" s="15"/>
      <c r="F32" s="6"/>
      <c r="G32" s="58"/>
      <c r="H32" s="7"/>
      <c r="I32" s="7"/>
      <c r="J32" s="7"/>
      <c r="K32" s="9"/>
      <c r="L32" s="48"/>
      <c r="M32" s="61"/>
      <c r="N32" s="48"/>
      <c r="O32" s="48"/>
      <c r="P32" s="48"/>
      <c r="Q32" s="48"/>
      <c r="R32" s="48"/>
      <c r="S32" s="83"/>
      <c r="T32" s="94"/>
      <c r="U32" s="70"/>
    </row>
    <row r="33" spans="1:21" ht="12.95" customHeight="1" outlineLevel="1" x14ac:dyDescent="0.2">
      <c r="B33" s="4"/>
      <c r="C33" s="20" t="s">
        <v>155</v>
      </c>
      <c r="D33" s="8"/>
      <c r="E33" s="22" t="str">
        <f>VLOOKUP(C33,INFORMACIÓN_SENSIBLE_VÍCTIMA,2,0)</f>
        <v>REGISTRO ACTIVIDAD (RA)</v>
      </c>
      <c r="F33" s="8"/>
      <c r="G33" s="57">
        <v>1</v>
      </c>
      <c r="H33" s="6"/>
      <c r="I33" s="6"/>
      <c r="J33" s="6"/>
      <c r="K33" s="98" t="str">
        <f>VLOOKUP($C33,'DETALLE VARIABLES'!$A$2:$E$30,MATCH(ANÁLISIS!G33,'DETALLE VARIABLES'!$A$1:$E$1,0),0)</f>
        <v>RA = RA PEDÓFILO</v>
      </c>
      <c r="L33" s="99"/>
      <c r="M33" s="61"/>
      <c r="N33" s="100" t="str">
        <f>VLOOKUP($C33,'DETALLE VARIABLES'!$A$2:$F$30,IF(G33=1,4,6),0)</f>
        <v>COINCIDENCIA EN AFICIONES, MÚSICA, DEPORTE, ETC.</v>
      </c>
      <c r="O33" s="100"/>
      <c r="P33" s="100"/>
      <c r="Q33" s="100"/>
      <c r="R33" s="82"/>
      <c r="S33" s="83" t="str">
        <f>IF(G33=1,REPT("g",COUNTIF($G$23:G34,G33)),"")</f>
        <v>gggg</v>
      </c>
      <c r="T33" s="94"/>
      <c r="U33" s="70"/>
    </row>
    <row r="34" spans="1:21" ht="2.1" customHeight="1" x14ac:dyDescent="0.2">
      <c r="B34" s="4"/>
      <c r="C34" s="23"/>
      <c r="D34" s="6"/>
      <c r="E34" s="15"/>
      <c r="F34" s="6"/>
      <c r="G34" s="58"/>
      <c r="H34" s="7"/>
      <c r="I34" s="7"/>
      <c r="J34" s="7"/>
      <c r="K34" s="9"/>
      <c r="L34" s="48"/>
      <c r="M34" s="61"/>
      <c r="N34" s="48"/>
      <c r="O34" s="48"/>
      <c r="P34" s="48"/>
      <c r="Q34" s="48"/>
      <c r="R34" s="48"/>
      <c r="S34" s="82"/>
      <c r="T34" s="94"/>
      <c r="U34" s="70"/>
    </row>
    <row r="35" spans="1:21" ht="12.95" customHeight="1" x14ac:dyDescent="0.2">
      <c r="B35" s="4"/>
      <c r="C35" s="24"/>
      <c r="D35" s="6"/>
      <c r="E35" s="26" t="s">
        <v>25</v>
      </c>
      <c r="F35" s="8"/>
      <c r="G35" s="60">
        <f>SUM(G23,G25,G27,G29,G31,G33)</f>
        <v>4</v>
      </c>
      <c r="H35" s="5"/>
      <c r="I35" s="5"/>
      <c r="J35" s="5"/>
      <c r="K35" s="5"/>
      <c r="L35" s="64"/>
      <c r="M35" s="82"/>
      <c r="N35" s="82"/>
      <c r="O35" s="64"/>
      <c r="P35" s="82"/>
      <c r="Q35" s="64"/>
      <c r="R35" s="64"/>
      <c r="S35" s="64"/>
      <c r="T35" s="65"/>
      <c r="U35" s="86"/>
    </row>
    <row r="36" spans="1:21" ht="10.5" customHeight="1" x14ac:dyDescent="0.2">
      <c r="B36" s="4"/>
      <c r="C36" s="24"/>
      <c r="D36" s="6"/>
      <c r="E36" s="6"/>
      <c r="F36" s="6"/>
      <c r="G36" s="61"/>
      <c r="H36" s="6"/>
      <c r="I36" s="6"/>
      <c r="J36" s="6"/>
      <c r="K36" s="6"/>
      <c r="L36" s="61"/>
      <c r="M36" s="61"/>
      <c r="N36" s="61"/>
      <c r="O36" s="61"/>
      <c r="P36" s="61"/>
      <c r="Q36" s="61"/>
      <c r="R36" s="61"/>
      <c r="S36" s="61"/>
      <c r="T36" s="96"/>
      <c r="U36" s="80"/>
    </row>
    <row r="37" spans="1:21" s="28" customFormat="1" ht="15" customHeight="1" x14ac:dyDescent="0.25">
      <c r="A37" s="27"/>
      <c r="B37" s="4"/>
      <c r="C37" s="21" t="s">
        <v>23</v>
      </c>
      <c r="D37" s="16"/>
      <c r="E37" s="101" t="str">
        <f>VLOOKUP(C37,ÁMBITO_GENERAL,2,0)</f>
        <v>PERFIL PEDÓFILO</v>
      </c>
      <c r="F37" s="101"/>
      <c r="G37" s="101"/>
      <c r="H37" s="101"/>
      <c r="I37" s="101"/>
      <c r="J37" s="101"/>
      <c r="K37" s="101"/>
      <c r="L37" s="101"/>
      <c r="M37" s="78"/>
      <c r="N37" s="78"/>
      <c r="O37" s="78"/>
      <c r="P37" s="78"/>
      <c r="Q37" s="79"/>
      <c r="R37" s="61"/>
      <c r="S37" s="79" t="s">
        <v>25</v>
      </c>
      <c r="T37" s="68">
        <f>SUM(G51,G60,G69)</f>
        <v>5</v>
      </c>
      <c r="U37" s="80"/>
    </row>
    <row r="38" spans="1:21" ht="5.0999999999999996" customHeight="1" x14ac:dyDescent="0.2">
      <c r="B38" s="4"/>
      <c r="C38" s="23"/>
      <c r="D38" s="5"/>
      <c r="E38" s="6"/>
      <c r="F38" s="6"/>
      <c r="G38" s="41"/>
      <c r="H38" s="7"/>
      <c r="I38" s="7"/>
      <c r="J38" s="7"/>
      <c r="K38" s="7"/>
      <c r="L38" s="48"/>
      <c r="M38" s="48"/>
      <c r="N38" s="48"/>
      <c r="O38" s="48"/>
      <c r="P38" s="48"/>
      <c r="Q38" s="48"/>
      <c r="R38" s="48"/>
      <c r="S38" s="48"/>
      <c r="T38" s="58"/>
      <c r="U38" s="70"/>
    </row>
    <row r="39" spans="1:21" ht="15" x14ac:dyDescent="0.2">
      <c r="B39" s="4"/>
      <c r="C39" s="23"/>
      <c r="D39" s="103" t="s">
        <v>14</v>
      </c>
      <c r="E39" s="103"/>
      <c r="F39" s="37" t="str">
        <f>VLOOKUP(D39,PERFIL_PEDÓFILO,2,0)</f>
        <v>IDENTIFICACIÓN</v>
      </c>
      <c r="G39" s="62"/>
      <c r="H39" s="37"/>
      <c r="I39" s="37"/>
      <c r="J39" s="37"/>
      <c r="K39" s="37"/>
      <c r="L39" s="71"/>
      <c r="M39" s="71"/>
      <c r="N39" s="71"/>
      <c r="O39" s="71"/>
      <c r="P39" s="71"/>
      <c r="Q39" s="71"/>
      <c r="R39" s="61"/>
      <c r="S39" s="81" t="s">
        <v>25</v>
      </c>
      <c r="T39" s="69">
        <f>G51</f>
        <v>3</v>
      </c>
      <c r="U39" s="70"/>
    </row>
    <row r="40" spans="1:21" ht="5.0999999999999996" customHeight="1" x14ac:dyDescent="0.2">
      <c r="B40" s="4"/>
      <c r="C40" s="23"/>
      <c r="D40" s="5"/>
      <c r="E40" s="6"/>
      <c r="F40" s="6"/>
      <c r="G40" s="41"/>
      <c r="H40" s="7"/>
      <c r="I40" s="7"/>
      <c r="J40" s="7"/>
      <c r="K40" s="7"/>
      <c r="L40" s="48"/>
      <c r="M40" s="48"/>
      <c r="N40" s="48"/>
      <c r="O40" s="48"/>
      <c r="P40" s="48"/>
      <c r="Q40" s="48"/>
      <c r="R40" s="48"/>
      <c r="S40" s="48"/>
      <c r="T40" s="58"/>
      <c r="U40" s="70"/>
    </row>
    <row r="41" spans="1:21" ht="20.25" customHeight="1" outlineLevel="1" x14ac:dyDescent="0.15">
      <c r="B41" s="4"/>
      <c r="C41" s="38" t="s">
        <v>10</v>
      </c>
      <c r="D41" s="39"/>
      <c r="E41" s="39" t="s">
        <v>26</v>
      </c>
      <c r="F41" s="40"/>
      <c r="G41" s="44" t="s">
        <v>9</v>
      </c>
      <c r="H41" s="41"/>
      <c r="I41" s="41"/>
      <c r="J41" s="41"/>
      <c r="K41" s="104" t="s">
        <v>124</v>
      </c>
      <c r="L41" s="104"/>
      <c r="M41" s="48"/>
      <c r="N41" s="104" t="s">
        <v>27</v>
      </c>
      <c r="O41" s="104"/>
      <c r="P41" s="104"/>
      <c r="Q41" s="104"/>
      <c r="R41" s="64"/>
      <c r="S41" s="64" t="s">
        <v>28</v>
      </c>
      <c r="T41" s="65"/>
      <c r="U41" s="70"/>
    </row>
    <row r="42" spans="1:21" ht="1.5" customHeight="1" outlineLevel="1" x14ac:dyDescent="0.2">
      <c r="B42" s="4"/>
      <c r="C42" s="23"/>
      <c r="D42" s="5"/>
      <c r="E42" s="6"/>
      <c r="F42" s="6"/>
      <c r="G42" s="41"/>
      <c r="H42" s="7"/>
      <c r="I42" s="7"/>
      <c r="J42" s="7"/>
      <c r="K42" s="7"/>
      <c r="L42" s="48"/>
      <c r="M42" s="48"/>
      <c r="N42" s="48"/>
      <c r="O42" s="48"/>
      <c r="P42" s="48"/>
      <c r="Q42" s="48"/>
      <c r="R42" s="48"/>
      <c r="S42" s="82">
        <f>G42</f>
        <v>0</v>
      </c>
      <c r="T42" s="58"/>
      <c r="U42" s="70"/>
    </row>
    <row r="43" spans="1:21" ht="12.95" customHeight="1" outlineLevel="1" x14ac:dyDescent="0.2">
      <c r="B43" s="4"/>
      <c r="C43" s="19" t="s">
        <v>3</v>
      </c>
      <c r="D43" s="8"/>
      <c r="E43" s="22" t="str">
        <f>VLOOKUP(C43,IDENTIFICACIÓN_PEDÓFILO,2,0)</f>
        <v>SIGNIFICADO NICK</v>
      </c>
      <c r="F43" s="8"/>
      <c r="G43" s="57">
        <v>1</v>
      </c>
      <c r="H43" s="6"/>
      <c r="I43" s="6"/>
      <c r="J43" s="6"/>
      <c r="K43" s="98" t="str">
        <f>VLOOKUP($C43,'DETALLE VARIABLES'!$A$2:$E$30,MATCH(ANÁLISIS!G43,'DETALLE VARIABLES'!$A$1:$E$1,0),0)</f>
        <v>NICK SIGNIFICATIVO</v>
      </c>
      <c r="L43" s="99"/>
      <c r="M43" s="61"/>
      <c r="N43" s="100" t="str">
        <f>VLOOKUP($C43,'DETALLE VARIABLES'!$A$2:$F$30,IF(G43=1,4,6),0)</f>
        <v>SIGNIFICADO SEXUAL O DOMINANTE DEL NICK</v>
      </c>
      <c r="O43" s="100"/>
      <c r="P43" s="100"/>
      <c r="Q43" s="100"/>
      <c r="R43" s="82"/>
      <c r="S43" s="83" t="str">
        <f>IF(G43=1,REPT("g",COUNTIF($G$43:G44,G43)),"")</f>
        <v>g</v>
      </c>
      <c r="T43" s="94"/>
      <c r="U43" s="70"/>
    </row>
    <row r="44" spans="1:21" ht="1.5" customHeight="1" outlineLevel="1" x14ac:dyDescent="0.2">
      <c r="B44" s="11"/>
      <c r="C44" s="24"/>
      <c r="D44" s="6"/>
      <c r="E44" s="15"/>
      <c r="F44" s="6"/>
      <c r="G44" s="58"/>
      <c r="H44" s="7"/>
      <c r="I44" s="7"/>
      <c r="J44" s="7"/>
      <c r="K44" s="9"/>
      <c r="L44" s="48"/>
      <c r="M44" s="61"/>
      <c r="N44" s="48"/>
      <c r="O44" s="48"/>
      <c r="P44" s="48"/>
      <c r="Q44" s="48"/>
      <c r="R44" s="82"/>
      <c r="S44" s="83" t="str">
        <f>IF(G44=1,REPT("g",COUNTIF($G$43:G45,G44)),"")</f>
        <v/>
      </c>
      <c r="T44" s="94"/>
      <c r="U44" s="80"/>
    </row>
    <row r="45" spans="1:21" ht="12.95" customHeight="1" outlineLevel="1" x14ac:dyDescent="0.2">
      <c r="B45" s="4"/>
      <c r="C45" s="19" t="s">
        <v>2</v>
      </c>
      <c r="D45" s="8"/>
      <c r="E45" s="22" t="str">
        <f>VLOOKUP(C45,IDENTIFICACIÓN_PEDÓFILO,2,0)</f>
        <v>VERIFICACIÓN NICK</v>
      </c>
      <c r="F45" s="8"/>
      <c r="G45" s="57">
        <v>1</v>
      </c>
      <c r="H45" s="6"/>
      <c r="I45" s="6"/>
      <c r="J45" s="6"/>
      <c r="K45" s="98" t="str">
        <f>VLOOKUP($C45,'DETALLE VARIABLES'!$A$2:$E$30,MATCH(ANÁLISIS!G45,'DETALLE VARIABLES'!$A$1:$E$1,0),0)</f>
        <v>NICK VERIFICADO</v>
      </c>
      <c r="L45" s="99"/>
      <c r="M45" s="61"/>
      <c r="N45" s="100" t="str">
        <f>VLOOKUP($C45,'DETALLE VARIABLES'!$A$2:$F$30,IF(G45=1,4,6),0)</f>
        <v xml:space="preserve">SE ENCUENTRA EN REGISTRO </v>
      </c>
      <c r="O45" s="100"/>
      <c r="P45" s="100"/>
      <c r="Q45" s="100"/>
      <c r="R45" s="82"/>
      <c r="S45" s="83" t="str">
        <f>IF(G45=1,REPT("g",COUNTIF($G$43:G46,G45)),"")</f>
        <v>gg</v>
      </c>
      <c r="T45" s="94"/>
      <c r="U45" s="70"/>
    </row>
    <row r="46" spans="1:21" ht="1.5" customHeight="1" outlineLevel="1" x14ac:dyDescent="0.2">
      <c r="B46" s="11"/>
      <c r="C46" s="24"/>
      <c r="D46" s="6"/>
      <c r="E46" s="15"/>
      <c r="F46" s="6"/>
      <c r="G46" s="58"/>
      <c r="H46" s="7"/>
      <c r="I46" s="7"/>
      <c r="J46" s="7"/>
      <c r="K46" s="9"/>
      <c r="L46" s="48"/>
      <c r="M46" s="61"/>
      <c r="N46" s="48"/>
      <c r="O46" s="48"/>
      <c r="P46" s="48"/>
      <c r="Q46" s="48"/>
      <c r="R46" s="82"/>
      <c r="S46" s="83" t="str">
        <f>IF(G46=1,REPT("g",COUNTIF($G$43:G47,G46)),"")</f>
        <v/>
      </c>
      <c r="T46" s="94"/>
      <c r="U46" s="80"/>
    </row>
    <row r="47" spans="1:21" ht="12.95" customHeight="1" outlineLevel="1" x14ac:dyDescent="0.2">
      <c r="B47" s="4"/>
      <c r="C47" s="19" t="s">
        <v>4</v>
      </c>
      <c r="D47" s="8"/>
      <c r="E47" s="22" t="str">
        <f>VLOOKUP(C47,IDENTIFICACIÓN_PEDÓFILO,2,0)</f>
        <v>IDENTIFICACIÓN FOTO</v>
      </c>
      <c r="F47" s="8"/>
      <c r="G47" s="57">
        <v>0</v>
      </c>
      <c r="H47" s="6"/>
      <c r="I47" s="6"/>
      <c r="J47" s="6"/>
      <c r="K47" s="98" t="str">
        <f>VLOOKUP($C47,'DETALLE VARIABLES'!$A$2:$E$30,MATCH(ANÁLISIS!G47,'DETALLE VARIABLES'!$A$1:$E$1,0),0)</f>
        <v>NO CHECK FOTO</v>
      </c>
      <c r="L47" s="99"/>
      <c r="M47" s="61"/>
      <c r="N47" s="100" t="str">
        <f>VLOOKUP($C47,'DETALLE VARIABLES'!$A$2:$F$30,IF(G47=1,4,6),0)</f>
        <v>LA FOTO NO PERTENECE A OTRO PERFIL DE OTRO USUARIO</v>
      </c>
      <c r="O47" s="100"/>
      <c r="P47" s="100"/>
      <c r="Q47" s="100"/>
      <c r="R47" s="82"/>
      <c r="S47" s="83" t="str">
        <f>IF(G47=1,REPT("g",COUNTIF($G$43:G48,G47)),"")</f>
        <v/>
      </c>
      <c r="T47" s="94"/>
      <c r="U47" s="84"/>
    </row>
    <row r="48" spans="1:21" ht="1.5" customHeight="1" outlineLevel="1" x14ac:dyDescent="0.15">
      <c r="B48" s="4"/>
      <c r="C48" s="23"/>
      <c r="D48" s="5"/>
      <c r="E48" s="8"/>
      <c r="F48" s="8"/>
      <c r="G48" s="59"/>
      <c r="H48" s="13"/>
      <c r="I48" s="14"/>
      <c r="J48" s="14"/>
      <c r="K48" s="13"/>
      <c r="L48" s="85"/>
      <c r="M48" s="85"/>
      <c r="N48" s="85"/>
      <c r="O48" s="85"/>
      <c r="P48" s="85"/>
      <c r="Q48" s="85"/>
      <c r="R48" s="85"/>
      <c r="S48" s="83" t="str">
        <f>IF(G48=1,REPT("g",COUNTIF($G$43:G49,G48)),"")</f>
        <v/>
      </c>
      <c r="T48" s="95"/>
      <c r="U48" s="70"/>
    </row>
    <row r="49" spans="1:21" ht="12.95" customHeight="1" outlineLevel="1" x14ac:dyDescent="0.2">
      <c r="B49" s="4"/>
      <c r="C49" s="19" t="s">
        <v>5</v>
      </c>
      <c r="D49" s="8"/>
      <c r="E49" s="22" t="str">
        <f>VLOOKUP(C49,IDENTIFICACIÓN_PEDÓFILO,2,0)</f>
        <v>SÍMBOLO</v>
      </c>
      <c r="F49" s="8"/>
      <c r="G49" s="57">
        <v>1</v>
      </c>
      <c r="H49" s="6"/>
      <c r="I49" s="6"/>
      <c r="J49" s="6"/>
      <c r="K49" s="98" t="str">
        <f>VLOOKUP($C49,'DETALLE VARIABLES'!$A$2:$E$30,MATCH(ANÁLISIS!G49,'DETALLE VARIABLES'!$A$1:$E$1,0),0)</f>
        <v>SÍMBOLO ASOCIADO A PEDOFILIA</v>
      </c>
      <c r="L49" s="99"/>
      <c r="M49" s="61"/>
      <c r="N49" s="100" t="str">
        <f>VLOOKUP($C49,'DETALLE VARIABLES'!$A$2:$F$30,IF(G49=1,4,6),0)</f>
        <v>SÍMBOLO ASOCIADO A PEDOFILIA</v>
      </c>
      <c r="O49" s="100"/>
      <c r="P49" s="100"/>
      <c r="Q49" s="100"/>
      <c r="R49" s="82"/>
      <c r="S49" s="83" t="str">
        <f>IF(G49=1,REPT("g",COUNTIF($G$43:G50,G49)),"")</f>
        <v>ggg</v>
      </c>
      <c r="T49" s="94"/>
      <c r="U49" s="84"/>
    </row>
    <row r="50" spans="1:21" ht="2.85" customHeight="1" x14ac:dyDescent="0.2">
      <c r="B50" s="4"/>
      <c r="C50" s="24"/>
      <c r="D50" s="6"/>
      <c r="E50" s="6"/>
      <c r="F50" s="6"/>
      <c r="G50" s="61"/>
      <c r="H50" s="6"/>
      <c r="I50" s="6"/>
      <c r="J50" s="6"/>
      <c r="K50" s="6"/>
      <c r="L50" s="61"/>
      <c r="M50" s="61"/>
      <c r="N50" s="61"/>
      <c r="O50" s="61"/>
      <c r="P50" s="61"/>
      <c r="Q50" s="61"/>
      <c r="R50" s="61"/>
      <c r="S50" s="61"/>
      <c r="T50" s="96"/>
      <c r="U50" s="80"/>
    </row>
    <row r="51" spans="1:21" ht="12.95" customHeight="1" x14ac:dyDescent="0.2">
      <c r="B51" s="4"/>
      <c r="C51" s="24"/>
      <c r="D51" s="6"/>
      <c r="E51" s="26" t="s">
        <v>25</v>
      </c>
      <c r="F51" s="8"/>
      <c r="G51" s="60">
        <f>SUM(G43,G45,G47,G49)</f>
        <v>3</v>
      </c>
      <c r="H51" s="5"/>
      <c r="I51" s="5"/>
      <c r="J51" s="5"/>
      <c r="K51" s="5"/>
      <c r="L51" s="64"/>
      <c r="M51" s="82"/>
      <c r="N51" s="82"/>
      <c r="O51" s="64"/>
      <c r="P51" s="82"/>
      <c r="Q51" s="64"/>
      <c r="R51" s="64"/>
      <c r="S51" s="64"/>
      <c r="T51" s="65"/>
      <c r="U51" s="86"/>
    </row>
    <row r="52" spans="1:21" ht="12.75" x14ac:dyDescent="0.2">
      <c r="B52" s="4"/>
      <c r="C52" s="24"/>
      <c r="D52" s="6"/>
      <c r="E52" s="6"/>
      <c r="F52" s="6"/>
      <c r="G52" s="61"/>
      <c r="H52" s="6"/>
      <c r="I52" s="6"/>
      <c r="J52" s="6"/>
      <c r="K52" s="6"/>
      <c r="L52" s="61"/>
      <c r="M52" s="61"/>
      <c r="N52" s="61"/>
      <c r="O52" s="61"/>
      <c r="P52" s="61"/>
      <c r="Q52" s="61"/>
      <c r="R52" s="61"/>
      <c r="S52" s="61"/>
      <c r="T52" s="96"/>
      <c r="U52" s="80"/>
    </row>
    <row r="53" spans="1:21" ht="15" x14ac:dyDescent="0.2">
      <c r="B53" s="4"/>
      <c r="C53" s="23"/>
      <c r="D53" s="103" t="s">
        <v>16</v>
      </c>
      <c r="E53" s="103"/>
      <c r="F53" s="103" t="str">
        <f>VLOOKUP(D53,PERFIL_PEDÓFILO,2,0)</f>
        <v>TIEMPO CONEXIÓN</v>
      </c>
      <c r="G53" s="103"/>
      <c r="H53" s="103"/>
      <c r="I53" s="103"/>
      <c r="J53" s="103"/>
      <c r="K53" s="103"/>
      <c r="L53" s="103"/>
      <c r="M53" s="103"/>
      <c r="N53" s="103"/>
      <c r="O53" s="103"/>
      <c r="P53" s="103"/>
      <c r="Q53" s="103"/>
      <c r="R53" s="61"/>
      <c r="S53" s="81" t="s">
        <v>25</v>
      </c>
      <c r="T53" s="69">
        <f>G60</f>
        <v>1</v>
      </c>
      <c r="U53" s="70"/>
    </row>
    <row r="54" spans="1:21" ht="5.0999999999999996" customHeight="1" x14ac:dyDescent="0.2">
      <c r="B54" s="4"/>
      <c r="C54" s="23"/>
      <c r="D54" s="5"/>
      <c r="E54" s="6"/>
      <c r="F54" s="6"/>
      <c r="G54" s="41"/>
      <c r="H54" s="7"/>
      <c r="I54" s="7"/>
      <c r="J54" s="7"/>
      <c r="K54" s="7"/>
      <c r="L54" s="48"/>
      <c r="M54" s="48"/>
      <c r="N54" s="48"/>
      <c r="O54" s="48"/>
      <c r="P54" s="48"/>
      <c r="Q54" s="48"/>
      <c r="R54" s="61"/>
      <c r="S54" s="48"/>
      <c r="T54" s="58"/>
      <c r="U54" s="70"/>
    </row>
    <row r="55" spans="1:21" s="49" customFormat="1" ht="20.25" customHeight="1" outlineLevel="1" x14ac:dyDescent="0.15">
      <c r="A55" s="46"/>
      <c r="B55" s="47"/>
      <c r="C55" s="38" t="s">
        <v>10</v>
      </c>
      <c r="D55" s="42"/>
      <c r="E55" s="42" t="s">
        <v>26</v>
      </c>
      <c r="F55" s="42"/>
      <c r="G55" s="43" t="s">
        <v>9</v>
      </c>
      <c r="H55" s="48"/>
      <c r="I55" s="48"/>
      <c r="J55" s="48"/>
      <c r="K55" s="104" t="s">
        <v>124</v>
      </c>
      <c r="L55" s="104"/>
      <c r="M55" s="48"/>
      <c r="N55" s="104" t="s">
        <v>27</v>
      </c>
      <c r="O55" s="104"/>
      <c r="P55" s="104"/>
      <c r="Q55" s="104"/>
      <c r="R55" s="64"/>
      <c r="S55" s="64" t="s">
        <v>28</v>
      </c>
      <c r="T55" s="65"/>
      <c r="U55" s="70"/>
    </row>
    <row r="56" spans="1:21" ht="2.25" customHeight="1" outlineLevel="1" x14ac:dyDescent="0.2">
      <c r="B56" s="4"/>
      <c r="C56" s="23"/>
      <c r="D56" s="5"/>
      <c r="E56" s="6"/>
      <c r="F56" s="6"/>
      <c r="G56" s="41"/>
      <c r="H56" s="7"/>
      <c r="I56" s="7"/>
      <c r="J56" s="7"/>
      <c r="K56" s="7"/>
      <c r="L56" s="48"/>
      <c r="M56" s="48"/>
      <c r="N56" s="48"/>
      <c r="O56" s="48"/>
      <c r="P56" s="48"/>
      <c r="Q56" s="48"/>
      <c r="R56" s="61"/>
      <c r="S56" s="48"/>
      <c r="T56" s="58"/>
      <c r="U56" s="70"/>
    </row>
    <row r="57" spans="1:21" ht="12.95" customHeight="1" outlineLevel="1" x14ac:dyDescent="0.2">
      <c r="B57" s="4"/>
      <c r="C57" s="19" t="s">
        <v>19</v>
      </c>
      <c r="D57" s="8"/>
      <c r="E57" s="22" t="str">
        <f>VLOOKUP(C57,TIEMPO_PROMEDIO,2,0)</f>
        <v>TIEMPO PROMEDIO CONEXIÓN CON VÍCTIMA</v>
      </c>
      <c r="F57" s="8"/>
      <c r="G57" s="57">
        <v>1</v>
      </c>
      <c r="H57" s="6"/>
      <c r="I57" s="6"/>
      <c r="J57" s="6"/>
      <c r="K57" s="98" t="str">
        <f>VLOOKUP($C57,'DETALLE VARIABLES'!$A$2:$E$30,MATCH(ANÁLISIS!G57,'DETALLE VARIABLES'!$A$1:$E$1,0),0)</f>
        <v>TP &gt; 1/2 HORA</v>
      </c>
      <c r="L57" s="99"/>
      <c r="M57" s="61"/>
      <c r="N57" s="100" t="str">
        <f>VLOOKUP($C57,'DETALLE VARIABLES'!$A$2:$F$30,IF(G57=1,4,6),0)</f>
        <v>SUPERIOR A MEDIA HORA</v>
      </c>
      <c r="O57" s="100"/>
      <c r="P57" s="100"/>
      <c r="Q57" s="100"/>
      <c r="R57" s="61"/>
      <c r="S57" s="83" t="str">
        <f>IF(G57=1,REPT("g",COUNTIF($G$57:G57,G57)),"")</f>
        <v>g</v>
      </c>
      <c r="T57" s="94"/>
      <c r="U57" s="70"/>
    </row>
    <row r="58" spans="1:21" ht="2.85" customHeight="1" x14ac:dyDescent="0.2">
      <c r="B58" s="11"/>
      <c r="C58" s="24"/>
      <c r="D58" s="6"/>
      <c r="E58" s="15"/>
      <c r="F58" s="6"/>
      <c r="G58" s="58"/>
      <c r="H58" s="7"/>
      <c r="I58" s="7"/>
      <c r="J58" s="7"/>
      <c r="K58" s="9"/>
      <c r="L58" s="48"/>
      <c r="M58" s="61"/>
      <c r="N58" s="48"/>
      <c r="O58" s="48"/>
      <c r="P58" s="48"/>
      <c r="Q58" s="48"/>
      <c r="R58" s="61"/>
      <c r="S58" s="82"/>
      <c r="T58" s="94"/>
      <c r="U58" s="80"/>
    </row>
    <row r="59" spans="1:21" ht="2.85" customHeight="1" x14ac:dyDescent="0.15">
      <c r="B59" s="4"/>
      <c r="C59" s="23"/>
      <c r="D59" s="5"/>
      <c r="E59" s="8"/>
      <c r="F59" s="8"/>
      <c r="G59" s="59"/>
      <c r="H59" s="13"/>
      <c r="I59" s="14"/>
      <c r="J59" s="14"/>
      <c r="K59" s="13"/>
      <c r="L59" s="85"/>
      <c r="M59" s="85"/>
      <c r="N59" s="85"/>
      <c r="O59" s="85"/>
      <c r="P59" s="85"/>
      <c r="Q59" s="85"/>
      <c r="R59" s="61"/>
      <c r="S59" s="85"/>
      <c r="T59" s="95"/>
      <c r="U59" s="70"/>
    </row>
    <row r="60" spans="1:21" ht="12.95" customHeight="1" x14ac:dyDescent="0.2">
      <c r="B60" s="4"/>
      <c r="C60" s="24"/>
      <c r="D60" s="6"/>
      <c r="E60" s="26" t="s">
        <v>25</v>
      </c>
      <c r="F60" s="8"/>
      <c r="G60" s="60">
        <f>SUM(G57)</f>
        <v>1</v>
      </c>
      <c r="H60" s="5"/>
      <c r="I60" s="5"/>
      <c r="J60" s="5"/>
      <c r="K60" s="5"/>
      <c r="L60" s="64"/>
      <c r="M60" s="82"/>
      <c r="N60" s="82"/>
      <c r="O60" s="64"/>
      <c r="P60" s="82"/>
      <c r="Q60" s="64"/>
      <c r="R60" s="61"/>
      <c r="S60" s="64"/>
      <c r="T60" s="65"/>
      <c r="U60" s="86"/>
    </row>
    <row r="61" spans="1:21" ht="12.75" x14ac:dyDescent="0.2">
      <c r="B61" s="4"/>
      <c r="C61" s="24"/>
      <c r="D61" s="6"/>
      <c r="E61" s="6"/>
      <c r="F61" s="6"/>
      <c r="G61" s="61"/>
      <c r="H61" s="6"/>
      <c r="I61" s="6"/>
      <c r="J61" s="6"/>
      <c r="K61" s="6"/>
      <c r="L61" s="61"/>
      <c r="M61" s="61"/>
      <c r="N61" s="61"/>
      <c r="O61" s="61"/>
      <c r="P61" s="61"/>
      <c r="Q61" s="61"/>
      <c r="R61" s="61"/>
      <c r="S61" s="61"/>
      <c r="T61" s="96"/>
      <c r="U61" s="80"/>
    </row>
    <row r="62" spans="1:21" ht="15.75" x14ac:dyDescent="0.25">
      <c r="B62" s="4"/>
      <c r="C62" s="23"/>
      <c r="D62" s="103" t="s">
        <v>17</v>
      </c>
      <c r="E62" s="103"/>
      <c r="F62" s="105" t="str">
        <f>VLOOKUP(D62,PERFIL_PEDÓFILO,2,0)</f>
        <v>Nº PETICIONES CONEXIÓN</v>
      </c>
      <c r="G62" s="106"/>
      <c r="H62" s="106"/>
      <c r="I62" s="106"/>
      <c r="J62" s="106"/>
      <c r="K62" s="106"/>
      <c r="L62" s="106"/>
      <c r="M62" s="106"/>
      <c r="N62" s="106"/>
      <c r="O62" s="106"/>
      <c r="P62" s="106"/>
      <c r="Q62" s="106"/>
      <c r="R62" s="61"/>
      <c r="S62" s="81" t="s">
        <v>25</v>
      </c>
      <c r="T62" s="69">
        <f>G69</f>
        <v>1</v>
      </c>
      <c r="U62" s="70"/>
    </row>
    <row r="63" spans="1:21" ht="5.0999999999999996" customHeight="1" x14ac:dyDescent="0.2">
      <c r="B63" s="4"/>
      <c r="C63" s="23"/>
      <c r="D63" s="5"/>
      <c r="E63" s="6"/>
      <c r="F63" s="6"/>
      <c r="G63" s="41"/>
      <c r="H63" s="7"/>
      <c r="I63" s="7"/>
      <c r="J63" s="7"/>
      <c r="K63" s="7"/>
      <c r="L63" s="48"/>
      <c r="M63" s="48"/>
      <c r="N63" s="48"/>
      <c r="O63" s="48"/>
      <c r="P63" s="48"/>
      <c r="Q63" s="48"/>
      <c r="R63" s="48"/>
      <c r="S63" s="48"/>
      <c r="T63" s="58"/>
      <c r="U63" s="70"/>
    </row>
    <row r="64" spans="1:21" s="49" customFormat="1" ht="20.25" customHeight="1" outlineLevel="1" x14ac:dyDescent="0.15">
      <c r="A64" s="46"/>
      <c r="B64" s="47"/>
      <c r="C64" s="38" t="s">
        <v>10</v>
      </c>
      <c r="D64" s="42"/>
      <c r="E64" s="42" t="s">
        <v>26</v>
      </c>
      <c r="F64" s="42"/>
      <c r="G64" s="43" t="s">
        <v>9</v>
      </c>
      <c r="H64" s="48"/>
      <c r="I64" s="48"/>
      <c r="J64" s="48"/>
      <c r="K64" s="104" t="s">
        <v>124</v>
      </c>
      <c r="L64" s="104"/>
      <c r="M64" s="48"/>
      <c r="N64" s="104" t="s">
        <v>27</v>
      </c>
      <c r="O64" s="104"/>
      <c r="P64" s="104"/>
      <c r="Q64" s="104"/>
      <c r="R64" s="64"/>
      <c r="S64" s="64" t="s">
        <v>28</v>
      </c>
      <c r="T64" s="65"/>
      <c r="U64" s="70"/>
    </row>
    <row r="65" spans="1:21" ht="2.25" customHeight="1" outlineLevel="1" x14ac:dyDescent="0.2">
      <c r="B65" s="4"/>
      <c r="C65" s="23"/>
      <c r="D65" s="5"/>
      <c r="E65" s="6"/>
      <c r="F65" s="6"/>
      <c r="G65" s="41"/>
      <c r="H65" s="7"/>
      <c r="I65" s="7"/>
      <c r="J65" s="7"/>
      <c r="K65" s="7"/>
      <c r="L65" s="48"/>
      <c r="M65" s="48"/>
      <c r="N65" s="48"/>
      <c r="O65" s="48"/>
      <c r="P65" s="48"/>
      <c r="Q65" s="48"/>
      <c r="R65" s="48"/>
      <c r="S65" s="48"/>
      <c r="T65" s="58"/>
      <c r="U65" s="70"/>
    </row>
    <row r="66" spans="1:21" ht="12.95" customHeight="1" outlineLevel="1" x14ac:dyDescent="0.2">
      <c r="B66" s="4"/>
      <c r="C66" s="19" t="s">
        <v>21</v>
      </c>
      <c r="D66" s="8"/>
      <c r="E66" s="25" t="str">
        <f>VLOOKUP(C66,PETICIONES_CONEXIÓN,2,0)</f>
        <v>Nº PETICIONES CONEXIÓN A LA VÍCTIMA</v>
      </c>
      <c r="F66" s="8"/>
      <c r="G66" s="57">
        <v>1</v>
      </c>
      <c r="H66" s="6"/>
      <c r="I66" s="6"/>
      <c r="J66" s="6"/>
      <c r="K66" s="98" t="str">
        <f>VLOOKUP($C66,'DETALLE VARIABLES'!$A$2:$E$30,MATCH(ANÁLISIS!G66,'DETALLE VARIABLES'!$A$1:$E$1,0),0)</f>
        <v>PC &lt;=2</v>
      </c>
      <c r="L66" s="99"/>
      <c r="M66" s="61"/>
      <c r="N66" s="100" t="str">
        <f>VLOOKUP($C66,'DETALLE VARIABLES'!$A$2:$F$30,IF(G66=1,4,6),0)</f>
        <v>INFERIOR O IGUAL A DOS SOLICITUDES</v>
      </c>
      <c r="O66" s="100"/>
      <c r="P66" s="100"/>
      <c r="Q66" s="100"/>
      <c r="R66" s="82"/>
      <c r="S66" s="83" t="str">
        <f>IF(G66=1,REPT("g",COUNTIF($G$66:G66,G66)),"")</f>
        <v>g</v>
      </c>
      <c r="T66" s="94"/>
      <c r="U66" s="70"/>
    </row>
    <row r="67" spans="1:21" ht="2.85" customHeight="1" x14ac:dyDescent="0.2">
      <c r="B67" s="11"/>
      <c r="C67" s="24"/>
      <c r="D67" s="6"/>
      <c r="E67" s="15"/>
      <c r="F67" s="6"/>
      <c r="G67" s="58"/>
      <c r="H67" s="7"/>
      <c r="I67" s="7"/>
      <c r="J67" s="7"/>
      <c r="K67" s="9"/>
      <c r="L67" s="48"/>
      <c r="M67" s="61"/>
      <c r="N67" s="48"/>
      <c r="O67" s="48"/>
      <c r="P67" s="48"/>
      <c r="Q67" s="48"/>
      <c r="R67" s="82"/>
      <c r="S67" s="82"/>
      <c r="T67" s="94"/>
      <c r="U67" s="80"/>
    </row>
    <row r="68" spans="1:21" ht="2.85" customHeight="1" x14ac:dyDescent="0.15">
      <c r="B68" s="4"/>
      <c r="C68" s="23"/>
      <c r="D68" s="5"/>
      <c r="E68" s="8"/>
      <c r="F68" s="8"/>
      <c r="G68" s="59"/>
      <c r="H68" s="13"/>
      <c r="I68" s="14"/>
      <c r="J68" s="14"/>
      <c r="K68" s="13"/>
      <c r="L68" s="85"/>
      <c r="M68" s="85"/>
      <c r="N68" s="85"/>
      <c r="O68" s="85"/>
      <c r="P68" s="85"/>
      <c r="Q68" s="85"/>
      <c r="R68" s="85"/>
      <c r="S68" s="85"/>
      <c r="T68" s="95"/>
      <c r="U68" s="70"/>
    </row>
    <row r="69" spans="1:21" ht="12.95" customHeight="1" x14ac:dyDescent="0.2">
      <c r="B69" s="4"/>
      <c r="C69" s="24"/>
      <c r="D69" s="6"/>
      <c r="E69" s="26" t="s">
        <v>25</v>
      </c>
      <c r="F69" s="8"/>
      <c r="G69" s="60">
        <f>SUM(G66)</f>
        <v>1</v>
      </c>
      <c r="H69" s="5"/>
      <c r="I69" s="5"/>
      <c r="J69" s="5"/>
      <c r="K69" s="5"/>
      <c r="L69" s="64"/>
      <c r="M69" s="82"/>
      <c r="N69" s="82"/>
      <c r="O69" s="64"/>
      <c r="P69" s="82"/>
      <c r="Q69" s="64"/>
      <c r="R69" s="64"/>
      <c r="S69" s="64"/>
      <c r="T69" s="65"/>
      <c r="U69" s="86"/>
    </row>
    <row r="70" spans="1:21" ht="12.75" x14ac:dyDescent="0.2">
      <c r="B70" s="4"/>
      <c r="C70" s="24"/>
      <c r="D70" s="6"/>
      <c r="E70" s="6"/>
      <c r="F70" s="6"/>
      <c r="G70" s="61"/>
      <c r="H70" s="6"/>
      <c r="I70" s="6"/>
      <c r="J70" s="6"/>
      <c r="K70" s="6"/>
      <c r="L70" s="61"/>
      <c r="M70" s="61"/>
      <c r="N70" s="61"/>
      <c r="O70" s="61"/>
      <c r="P70" s="61"/>
      <c r="Q70" s="61"/>
      <c r="R70" s="61"/>
      <c r="S70" s="61"/>
      <c r="T70" s="96"/>
      <c r="U70" s="80"/>
    </row>
    <row r="71" spans="1:21" ht="15" customHeight="1" x14ac:dyDescent="0.25">
      <c r="B71" s="4"/>
      <c r="C71" s="21" t="s">
        <v>24</v>
      </c>
      <c r="D71" s="21"/>
      <c r="E71" s="101" t="str">
        <f>VLOOKUP(C71,ÁMBITO_GENERAL,2,0)</f>
        <v>CONVERSACIÓN</v>
      </c>
      <c r="F71" s="101"/>
      <c r="G71" s="101"/>
      <c r="H71" s="101"/>
      <c r="I71" s="101"/>
      <c r="J71" s="101"/>
      <c r="K71" s="101"/>
      <c r="L71" s="101"/>
      <c r="M71" s="78"/>
      <c r="N71" s="78"/>
      <c r="O71" s="78"/>
      <c r="P71" s="78"/>
      <c r="Q71" s="79"/>
      <c r="R71" s="61"/>
      <c r="S71" s="79" t="s">
        <v>25</v>
      </c>
      <c r="T71" s="68">
        <f>SUM(T73,T87,T104)</f>
        <v>2</v>
      </c>
      <c r="U71" s="80"/>
    </row>
    <row r="72" spans="1:21" ht="5.0999999999999996" customHeight="1" x14ac:dyDescent="0.2">
      <c r="B72" s="4"/>
      <c r="C72" s="23"/>
      <c r="D72" s="5"/>
      <c r="E72" s="6"/>
      <c r="F72" s="6"/>
      <c r="G72" s="41"/>
      <c r="H72" s="7"/>
      <c r="I72" s="7"/>
      <c r="J72" s="7"/>
      <c r="K72" s="7"/>
      <c r="L72" s="48"/>
      <c r="M72" s="48"/>
      <c r="N72" s="48"/>
      <c r="O72" s="48"/>
      <c r="P72" s="48"/>
      <c r="Q72" s="48"/>
      <c r="R72" s="48"/>
      <c r="S72" s="48"/>
      <c r="T72" s="58"/>
      <c r="U72" s="70"/>
    </row>
    <row r="73" spans="1:21" ht="15" customHeight="1" x14ac:dyDescent="0.25">
      <c r="B73" s="4"/>
      <c r="C73" s="23"/>
      <c r="D73" s="103" t="s">
        <v>96</v>
      </c>
      <c r="E73" s="103"/>
      <c r="F73" s="105" t="str">
        <f>VLOOKUP(D73,CARACTERÍSTICAS_CONVERSACIÓN,2,0)</f>
        <v>CARACTERÍSTICAS FÍSICAS CONVERSACIÓN</v>
      </c>
      <c r="G73" s="106"/>
      <c r="H73" s="106"/>
      <c r="I73" s="106"/>
      <c r="J73" s="106"/>
      <c r="K73" s="106"/>
      <c r="L73" s="106"/>
      <c r="M73" s="106"/>
      <c r="N73" s="106"/>
      <c r="O73" s="106"/>
      <c r="P73" s="106"/>
      <c r="Q73" s="106"/>
      <c r="R73" s="61"/>
      <c r="S73" s="81" t="s">
        <v>25</v>
      </c>
      <c r="T73" s="69">
        <f>G83</f>
        <v>2</v>
      </c>
      <c r="U73" s="70"/>
    </row>
    <row r="74" spans="1:21" ht="5.0999999999999996" customHeight="1" x14ac:dyDescent="0.2">
      <c r="B74" s="4"/>
      <c r="C74" s="23"/>
      <c r="D74" s="5"/>
      <c r="E74" s="6"/>
      <c r="F74" s="6"/>
      <c r="G74" s="41"/>
      <c r="H74" s="7"/>
      <c r="I74" s="7"/>
      <c r="J74" s="7"/>
      <c r="K74" s="7"/>
      <c r="L74" s="48"/>
      <c r="M74" s="48"/>
      <c r="N74" s="48"/>
      <c r="O74" s="48"/>
      <c r="P74" s="48"/>
      <c r="Q74" s="48"/>
      <c r="R74" s="48"/>
      <c r="S74" s="48"/>
      <c r="T74" s="58"/>
      <c r="U74" s="70"/>
    </row>
    <row r="75" spans="1:21" s="49" customFormat="1" ht="20.25" customHeight="1" outlineLevel="1" x14ac:dyDescent="0.15">
      <c r="A75" s="46"/>
      <c r="B75" s="47"/>
      <c r="C75" s="38" t="s">
        <v>10</v>
      </c>
      <c r="D75" s="42"/>
      <c r="E75" s="42" t="s">
        <v>26</v>
      </c>
      <c r="F75" s="42"/>
      <c r="G75" s="43" t="s">
        <v>9</v>
      </c>
      <c r="H75" s="48"/>
      <c r="I75" s="48"/>
      <c r="J75" s="48"/>
      <c r="K75" s="42" t="s">
        <v>124</v>
      </c>
      <c r="L75" s="64"/>
      <c r="M75" s="48"/>
      <c r="N75" s="64" t="s">
        <v>27</v>
      </c>
      <c r="O75" s="64"/>
      <c r="P75" s="64"/>
      <c r="Q75" s="64"/>
      <c r="R75" s="64"/>
      <c r="S75" s="64" t="s">
        <v>28</v>
      </c>
      <c r="T75" s="65"/>
      <c r="U75" s="70"/>
    </row>
    <row r="76" spans="1:21" ht="4.5" customHeight="1" outlineLevel="1" x14ac:dyDescent="0.2">
      <c r="B76" s="4"/>
      <c r="C76" s="23"/>
      <c r="D76" s="5"/>
      <c r="E76" s="15"/>
      <c r="F76" s="6"/>
      <c r="G76" s="41"/>
      <c r="H76" s="7"/>
      <c r="I76" s="7"/>
      <c r="J76" s="7"/>
      <c r="K76" s="7"/>
      <c r="L76" s="48"/>
      <c r="M76" s="48"/>
      <c r="N76" s="48"/>
      <c r="O76" s="48"/>
      <c r="P76" s="48"/>
      <c r="Q76" s="48"/>
      <c r="R76" s="48"/>
      <c r="S76" s="48"/>
      <c r="T76" s="58"/>
      <c r="U76" s="70"/>
    </row>
    <row r="77" spans="1:21" ht="12.95" customHeight="1" outlineLevel="1" x14ac:dyDescent="0.2">
      <c r="B77" s="4"/>
      <c r="C77" s="20" t="s">
        <v>102</v>
      </c>
      <c r="D77" s="8"/>
      <c r="E77" s="25" t="str">
        <f>VLOOKUP(C77,CARACTERÍSTICAS_FÍSICAS_CONVERSACIÓN,2,0)</f>
        <v>DENSIDAD CONVERSACIONAL</v>
      </c>
      <c r="F77" s="8"/>
      <c r="G77" s="57">
        <v>1</v>
      </c>
      <c r="H77" s="6"/>
      <c r="I77" s="6"/>
      <c r="J77" s="6"/>
      <c r="K77" s="98" t="str">
        <f>VLOOKUP($C77,'DETALLE VARIABLES'!$A$2:$E$30,MATCH(ANÁLISIS!G77,'DETALLE VARIABLES'!$A$1:$E$1,0),0)</f>
        <v>Nº UNIDADES CONVERSACIONALES &gt;= 10</v>
      </c>
      <c r="L77" s="99"/>
      <c r="M77" s="61"/>
      <c r="N77" s="100" t="str">
        <f>VLOOKUP($C77,'DETALLE VARIABLES'!$A$2:$F$30,IF(G77=1,4,6),0)</f>
        <v>DENSIDAD CONVERSACIONAL ALTA</v>
      </c>
      <c r="O77" s="100"/>
      <c r="P77" s="100"/>
      <c r="Q77" s="100"/>
      <c r="R77" s="82"/>
      <c r="S77" s="83" t="str">
        <f>IF(G77=1,REPT("g",COUNTIF($G$77:G78,G77)),"")</f>
        <v>g</v>
      </c>
      <c r="T77" s="94"/>
      <c r="U77" s="70"/>
    </row>
    <row r="78" spans="1:21" ht="2.1" customHeight="1" outlineLevel="1" x14ac:dyDescent="0.2">
      <c r="B78" s="4"/>
      <c r="C78" s="23"/>
      <c r="D78" s="6"/>
      <c r="E78" s="15"/>
      <c r="F78" s="6"/>
      <c r="G78" s="58"/>
      <c r="H78" s="7"/>
      <c r="I78" s="7"/>
      <c r="J78" s="7"/>
      <c r="K78" s="7"/>
      <c r="L78" s="48"/>
      <c r="M78" s="61"/>
      <c r="N78" s="48"/>
      <c r="O78" s="48"/>
      <c r="P78" s="48"/>
      <c r="Q78" s="48"/>
      <c r="R78" s="82"/>
      <c r="S78" s="83" t="str">
        <f>IF(G78=1,REPT("g",COUNTIF($G$77:G79,G78)),"")</f>
        <v/>
      </c>
      <c r="T78" s="94"/>
      <c r="U78" s="70"/>
    </row>
    <row r="79" spans="1:21" ht="12.95" customHeight="1" outlineLevel="1" x14ac:dyDescent="0.2">
      <c r="B79" s="4"/>
      <c r="C79" s="20" t="s">
        <v>103</v>
      </c>
      <c r="D79" s="8"/>
      <c r="E79" s="25" t="str">
        <f>VLOOKUP(C79,CARACTERÍSTICAS_FÍSICAS_CONVERSACIÓN,2,0)</f>
        <v>DURACIÓN</v>
      </c>
      <c r="F79" s="8"/>
      <c r="G79" s="57">
        <v>1</v>
      </c>
      <c r="H79" s="6"/>
      <c r="I79" s="6"/>
      <c r="J79" s="6"/>
      <c r="K79" s="98" t="str">
        <f>VLOOKUP($C79,'DETALLE VARIABLES'!$A$2:$E$30,MATCH(ANÁLISIS!G79,'DETALLE VARIABLES'!$A$1:$E$1,0),0)</f>
        <v>Nº DÍAS &lt;7</v>
      </c>
      <c r="L79" s="99"/>
      <c r="M79" s="61"/>
      <c r="N79" s="100" t="str">
        <f>VLOOKUP($C79,'DETALLE VARIABLES'!$A$2:$F$30,IF(G79=1,4,6),0)</f>
        <v>CORTA DURACIÓN</v>
      </c>
      <c r="O79" s="100"/>
      <c r="P79" s="100"/>
      <c r="Q79" s="100"/>
      <c r="R79" s="82"/>
      <c r="S79" s="83" t="str">
        <f>IF(G79=1,REPT("g",COUNTIF($G$77:G80,G79)),"")</f>
        <v>gg</v>
      </c>
      <c r="T79" s="94"/>
      <c r="U79" s="70"/>
    </row>
    <row r="80" spans="1:21" s="12" customFormat="1" ht="2.1" customHeight="1" outlineLevel="1" x14ac:dyDescent="0.2">
      <c r="A80" s="10"/>
      <c r="B80" s="11"/>
      <c r="C80" s="24"/>
      <c r="D80" s="6"/>
      <c r="E80" s="15"/>
      <c r="F80" s="6"/>
      <c r="G80" s="58"/>
      <c r="H80" s="7"/>
      <c r="I80" s="7"/>
      <c r="J80" s="7"/>
      <c r="K80" s="7"/>
      <c r="L80" s="48"/>
      <c r="M80" s="61"/>
      <c r="N80" s="48"/>
      <c r="O80" s="48"/>
      <c r="P80" s="48"/>
      <c r="Q80" s="48"/>
      <c r="R80" s="82"/>
      <c r="S80" s="83" t="str">
        <f>IF(G80=1,REPT("g",COUNTIF($G$77:G81,G80)),"")</f>
        <v/>
      </c>
      <c r="T80" s="94"/>
      <c r="U80" s="80"/>
    </row>
    <row r="81" spans="1:21" ht="12.95" customHeight="1" outlineLevel="1" x14ac:dyDescent="0.2">
      <c r="B81" s="4"/>
      <c r="C81" s="20" t="s">
        <v>104</v>
      </c>
      <c r="D81" s="8"/>
      <c r="E81" s="25" t="str">
        <f>VLOOKUP(C81,CARACTERÍSTICAS_FÍSICAS_CONVERSACIÓN,2,0)</f>
        <v>HORARIO</v>
      </c>
      <c r="F81" s="8"/>
      <c r="G81" s="57">
        <v>0</v>
      </c>
      <c r="H81" s="6"/>
      <c r="I81" s="6"/>
      <c r="J81" s="6"/>
      <c r="K81" s="98" t="str">
        <f>VLOOKUP($C81,'DETALLE VARIABLES'!$A$2:$E$30,MATCH(ANÁLISIS!G81,'DETALLE VARIABLES'!$A$1:$E$1,0),0)</f>
        <v>HASTA LAS 13:00 HORAS</v>
      </c>
      <c r="L81" s="99"/>
      <c r="M81" s="61"/>
      <c r="N81" s="100" t="str">
        <f>VLOOKUP($C81,'DETALLE VARIABLES'!$A$2:$F$30,IF(G81=1,4,6),0)</f>
        <v>HORARIO DE MAÑANA (A.M.)</v>
      </c>
      <c r="O81" s="100"/>
      <c r="P81" s="100"/>
      <c r="Q81" s="100"/>
      <c r="R81" s="82"/>
      <c r="S81" s="83" t="str">
        <f>IF(G81=1,REPT("g",COUNTIF($G$77:G82,G81)),"")</f>
        <v/>
      </c>
      <c r="T81" s="94"/>
      <c r="U81" s="70"/>
    </row>
    <row r="82" spans="1:21" s="12" customFormat="1" ht="2.1" customHeight="1" x14ac:dyDescent="0.2">
      <c r="A82" s="10"/>
      <c r="B82" s="11"/>
      <c r="C82" s="24"/>
      <c r="D82" s="6"/>
      <c r="E82" s="15"/>
      <c r="F82" s="6"/>
      <c r="G82" s="58"/>
      <c r="H82" s="7"/>
      <c r="I82" s="7"/>
      <c r="J82" s="7"/>
      <c r="K82" s="7"/>
      <c r="L82" s="48"/>
      <c r="M82" s="61"/>
      <c r="N82" s="48"/>
      <c r="O82" s="48"/>
      <c r="P82" s="48"/>
      <c r="Q82" s="48"/>
      <c r="R82" s="82"/>
      <c r="S82" s="87" t="str">
        <f>IF(G82=1,REPT("g",COUNTIF($G$43:G100,G82)),"")</f>
        <v/>
      </c>
      <c r="T82" s="94"/>
      <c r="U82" s="80"/>
    </row>
    <row r="83" spans="1:21" ht="12.95" customHeight="1" x14ac:dyDescent="0.2">
      <c r="B83" s="4"/>
      <c r="C83" s="24"/>
      <c r="D83" s="6"/>
      <c r="E83" s="26" t="s">
        <v>25</v>
      </c>
      <c r="F83" s="8"/>
      <c r="G83" s="60">
        <f>SUM(G77,G79,G81)</f>
        <v>2</v>
      </c>
      <c r="H83" s="5"/>
      <c r="I83" s="5"/>
      <c r="J83" s="5"/>
      <c r="K83" s="5"/>
      <c r="L83" s="64"/>
      <c r="M83" s="82"/>
      <c r="N83" s="82"/>
      <c r="O83" s="64"/>
      <c r="P83" s="82"/>
      <c r="Q83" s="64"/>
      <c r="R83" s="64"/>
      <c r="S83" s="64"/>
      <c r="T83" s="65"/>
      <c r="U83" s="86"/>
    </row>
    <row r="84" spans="1:21" ht="2.25" customHeight="1" x14ac:dyDescent="0.2">
      <c r="B84" s="4"/>
      <c r="C84" s="24"/>
      <c r="D84" s="6"/>
      <c r="E84" s="6"/>
      <c r="F84" s="6"/>
      <c r="G84" s="61"/>
      <c r="H84" s="6"/>
      <c r="I84" s="6"/>
      <c r="J84" s="6"/>
      <c r="K84" s="6"/>
      <c r="L84" s="61"/>
      <c r="M84" s="61"/>
      <c r="N84" s="61"/>
      <c r="O84" s="61"/>
      <c r="P84" s="61"/>
      <c r="Q84" s="61"/>
      <c r="R84" s="61"/>
      <c r="S84" s="61"/>
      <c r="T84" s="96"/>
      <c r="U84" s="80"/>
    </row>
    <row r="85" spans="1:21" ht="2.25" customHeight="1" x14ac:dyDescent="0.2">
      <c r="B85" s="4"/>
      <c r="C85" s="24"/>
      <c r="D85" s="6"/>
      <c r="E85" s="6"/>
      <c r="F85" s="6"/>
      <c r="G85" s="61"/>
      <c r="H85" s="6"/>
      <c r="I85" s="6"/>
      <c r="J85" s="6"/>
      <c r="K85" s="6"/>
      <c r="L85" s="61"/>
      <c r="M85" s="61"/>
      <c r="N85" s="61"/>
      <c r="O85" s="61"/>
      <c r="P85" s="61"/>
      <c r="Q85" s="61"/>
      <c r="R85" s="61"/>
      <c r="S85" s="61"/>
      <c r="T85" s="96"/>
      <c r="U85" s="80"/>
    </row>
    <row r="86" spans="1:21" ht="5.0999999999999996" customHeight="1" x14ac:dyDescent="0.2">
      <c r="B86" s="4"/>
      <c r="C86" s="23"/>
      <c r="D86" s="5"/>
      <c r="E86" s="6"/>
      <c r="F86" s="6"/>
      <c r="G86" s="41"/>
      <c r="H86" s="7"/>
      <c r="I86" s="7"/>
      <c r="J86" s="7"/>
      <c r="K86" s="7"/>
      <c r="L86" s="48"/>
      <c r="M86" s="48"/>
      <c r="N86" s="48"/>
      <c r="O86" s="48"/>
      <c r="P86" s="48"/>
      <c r="Q86" s="48"/>
      <c r="R86" s="61"/>
      <c r="S86" s="61"/>
      <c r="T86" s="96"/>
      <c r="U86" s="70"/>
    </row>
    <row r="87" spans="1:21" ht="15" customHeight="1" x14ac:dyDescent="0.25">
      <c r="B87" s="4"/>
      <c r="C87" s="23"/>
      <c r="D87" s="103" t="s">
        <v>97</v>
      </c>
      <c r="E87" s="103"/>
      <c r="F87" s="105" t="str">
        <f>VLOOKUP(D87,CARACTERÍSTICAS_CONVERSACIÓN,2,0)</f>
        <v>ANÁLISIS DE CONTENIDOS</v>
      </c>
      <c r="G87" s="106"/>
      <c r="H87" s="106"/>
      <c r="I87" s="106"/>
      <c r="J87" s="106"/>
      <c r="K87" s="106"/>
      <c r="L87" s="106"/>
      <c r="M87" s="106"/>
      <c r="N87" s="106"/>
      <c r="O87" s="106"/>
      <c r="P87" s="106"/>
      <c r="Q87" s="106"/>
      <c r="R87" s="61"/>
      <c r="S87" s="81" t="s">
        <v>25</v>
      </c>
      <c r="T87" s="69">
        <f>G101</f>
        <v>0</v>
      </c>
      <c r="U87" s="70"/>
    </row>
    <row r="88" spans="1:21" ht="5.0999999999999996" customHeight="1" x14ac:dyDescent="0.2">
      <c r="B88" s="4"/>
      <c r="C88" s="23"/>
      <c r="D88" s="5"/>
      <c r="E88" s="6"/>
      <c r="F88" s="6"/>
      <c r="G88" s="41"/>
      <c r="H88" s="7"/>
      <c r="I88" s="7"/>
      <c r="J88" s="7"/>
      <c r="K88" s="7"/>
      <c r="L88" s="48"/>
      <c r="M88" s="48"/>
      <c r="N88" s="48"/>
      <c r="O88" s="48"/>
      <c r="P88" s="48"/>
      <c r="Q88" s="48"/>
      <c r="R88" s="48"/>
      <c r="S88" s="48"/>
      <c r="T88" s="58"/>
      <c r="U88" s="70"/>
    </row>
    <row r="89" spans="1:21" s="49" customFormat="1" ht="20.25" customHeight="1" outlineLevel="1" x14ac:dyDescent="0.15">
      <c r="A89" s="46"/>
      <c r="B89" s="47"/>
      <c r="C89" s="38" t="s">
        <v>10</v>
      </c>
      <c r="D89" s="42"/>
      <c r="E89" s="42" t="s">
        <v>26</v>
      </c>
      <c r="F89" s="42"/>
      <c r="G89" s="43" t="s">
        <v>9</v>
      </c>
      <c r="H89" s="48"/>
      <c r="I89" s="48"/>
      <c r="J89" s="48"/>
      <c r="K89" s="42" t="s">
        <v>124</v>
      </c>
      <c r="L89" s="64"/>
      <c r="M89" s="48"/>
      <c r="N89" s="64" t="s">
        <v>27</v>
      </c>
      <c r="O89" s="64"/>
      <c r="P89" s="64"/>
      <c r="Q89" s="64"/>
      <c r="R89" s="64"/>
      <c r="S89" s="64" t="s">
        <v>28</v>
      </c>
      <c r="T89" s="65"/>
      <c r="U89" s="70"/>
    </row>
    <row r="90" spans="1:21" ht="4.5" customHeight="1" outlineLevel="1" x14ac:dyDescent="0.2">
      <c r="B90" s="4"/>
      <c r="C90" s="23"/>
      <c r="D90" s="5"/>
      <c r="E90" s="6"/>
      <c r="F90" s="6"/>
      <c r="G90" s="41"/>
      <c r="H90" s="7"/>
      <c r="I90" s="7"/>
      <c r="J90" s="7"/>
      <c r="K90" s="7"/>
      <c r="L90" s="48"/>
      <c r="M90" s="48"/>
      <c r="N90" s="48"/>
      <c r="O90" s="48"/>
      <c r="P90" s="48"/>
      <c r="Q90" s="48"/>
      <c r="R90" s="48"/>
      <c r="S90" s="48"/>
      <c r="T90" s="58"/>
      <c r="U90" s="70"/>
    </row>
    <row r="91" spans="1:21" ht="12.95" customHeight="1" outlineLevel="1" x14ac:dyDescent="0.2">
      <c r="B91" s="4"/>
      <c r="C91" s="20" t="s">
        <v>105</v>
      </c>
      <c r="D91" s="8"/>
      <c r="E91" s="25" t="str">
        <f>VLOOKUP(C91,ANÁLISIS_DE_CONTENIDO,2,0)</f>
        <v>LÉXICO: EMOTICONOS</v>
      </c>
      <c r="F91" s="8"/>
      <c r="G91" s="57">
        <v>0</v>
      </c>
      <c r="H91" s="6"/>
      <c r="I91" s="6"/>
      <c r="J91" s="6"/>
      <c r="K91" s="98" t="str">
        <f>VLOOKUP($C91,'DETALLE VARIABLES'!$A$2:$E$30,MATCH(ANÁLISIS!G91,'DETALLE VARIABLES'!$A$1:$E$1,0),0)</f>
        <v>EMOTICONOS &lt;5</v>
      </c>
      <c r="L91" s="99"/>
      <c r="M91" s="61"/>
      <c r="N91" s="100" t="str">
        <f>VLOOKUP($C91,'DETALLE VARIABLES'!$A$2:$F$30,IF(G91=1,4,6),0)</f>
        <v>BAJO NÚMERO DE EMOTICONOS</v>
      </c>
      <c r="O91" s="100"/>
      <c r="P91" s="100"/>
      <c r="Q91" s="100"/>
      <c r="R91" s="82"/>
      <c r="S91" s="83" t="str">
        <f>IF(G91=1,REPT("g",COUNTIF($G$91:G92,G91)),"")</f>
        <v/>
      </c>
      <c r="T91" s="94"/>
      <c r="U91" s="70"/>
    </row>
    <row r="92" spans="1:21" ht="2.1" customHeight="1" outlineLevel="1" x14ac:dyDescent="0.15">
      <c r="B92" s="4"/>
      <c r="C92" s="23"/>
      <c r="D92" s="5"/>
      <c r="E92" s="8"/>
      <c r="F92" s="8"/>
      <c r="G92" s="58"/>
      <c r="H92" s="13"/>
      <c r="I92" s="14"/>
      <c r="J92" s="14"/>
      <c r="K92" s="13"/>
      <c r="L92" s="85"/>
      <c r="M92" s="85"/>
      <c r="N92" s="85"/>
      <c r="O92" s="85"/>
      <c r="P92" s="85"/>
      <c r="Q92" s="85"/>
      <c r="R92" s="85"/>
      <c r="S92" s="83" t="str">
        <f>IF(G92=1,REPT("g",COUNTIF($G$91:G93,G92)),"")</f>
        <v/>
      </c>
      <c r="T92" s="95"/>
      <c r="U92" s="70"/>
    </row>
    <row r="93" spans="1:21" ht="12.95" customHeight="1" outlineLevel="1" x14ac:dyDescent="0.2">
      <c r="B93" s="4"/>
      <c r="C93" s="20" t="s">
        <v>106</v>
      </c>
      <c r="D93" s="8"/>
      <c r="E93" s="33" t="str">
        <f>VLOOKUP(C93,ANÁLISIS_DE_CONTENIDO,2,0)</f>
        <v>LÉXICO: ABREVIATURAS</v>
      </c>
      <c r="F93" s="8"/>
      <c r="G93" s="57">
        <v>0</v>
      </c>
      <c r="H93" s="6"/>
      <c r="I93" s="6"/>
      <c r="J93" s="6"/>
      <c r="K93" s="98" t="str">
        <f>VLOOKUP($C93,'DETALLE VARIABLES'!$A$2:$E$30,MATCH(ANÁLISIS!G93,'DETALLE VARIABLES'!$A$1:$E$1,0),0)</f>
        <v>ABREVIATURAS &lt;10</v>
      </c>
      <c r="L93" s="99"/>
      <c r="M93" s="61"/>
      <c r="N93" s="100" t="str">
        <f>VLOOKUP($C93,'DETALLE VARIABLES'!$A$2:$F$30,IF(G93=1,4,6),0)</f>
        <v>BAJO NÚMERO DE ABREVIATURAS</v>
      </c>
      <c r="O93" s="100"/>
      <c r="P93" s="100"/>
      <c r="Q93" s="100"/>
      <c r="R93" s="82"/>
      <c r="S93" s="83" t="str">
        <f>IF(G93=1,REPT("g",COUNTIF($G$91:G94,G93)),"")</f>
        <v/>
      </c>
      <c r="T93" s="94"/>
      <c r="U93" s="70"/>
    </row>
    <row r="94" spans="1:21" ht="2.1" customHeight="1" outlineLevel="1" x14ac:dyDescent="0.2">
      <c r="B94" s="4"/>
      <c r="C94" s="23"/>
      <c r="D94" s="6"/>
      <c r="E94" s="15"/>
      <c r="F94" s="6"/>
      <c r="G94" s="58"/>
      <c r="H94" s="7"/>
      <c r="I94" s="7"/>
      <c r="J94" s="7"/>
      <c r="K94" s="9"/>
      <c r="L94" s="48"/>
      <c r="M94" s="61"/>
      <c r="N94" s="48"/>
      <c r="O94" s="48"/>
      <c r="P94" s="48"/>
      <c r="Q94" s="48"/>
      <c r="R94" s="48"/>
      <c r="S94" s="83" t="str">
        <f>IF(G94=1,REPT("g",COUNTIF($G$91:G95,G94)),"")</f>
        <v/>
      </c>
      <c r="T94" s="94"/>
      <c r="U94" s="70"/>
    </row>
    <row r="95" spans="1:21" ht="12.95" customHeight="1" outlineLevel="1" x14ac:dyDescent="0.2">
      <c r="B95" s="4"/>
      <c r="C95" s="20" t="s">
        <v>107</v>
      </c>
      <c r="D95" s="8"/>
      <c r="E95" s="33" t="str">
        <f>VLOOKUP(C95,ANÁLISIS_DE_CONTENIDO,2,0)</f>
        <v>LÉXICO: LENGUAJE PREADOLESCENTE</v>
      </c>
      <c r="F95" s="8"/>
      <c r="G95" s="57">
        <v>0</v>
      </c>
      <c r="H95" s="6"/>
      <c r="I95" s="6"/>
      <c r="J95" s="6"/>
      <c r="K95" s="98" t="str">
        <f>VLOOKUP($C95,'DETALLE VARIABLES'!$A$2:$E$30,MATCH(ANÁLISIS!G95,'DETALLE VARIABLES'!$A$1:$E$1,0),0)</f>
        <v>AUSENCIA</v>
      </c>
      <c r="L95" s="99"/>
      <c r="M95" s="61"/>
      <c r="N95" s="100" t="str">
        <f>VLOOKUP($C95,'DETALLE VARIABLES'!$A$2:$F$30,IF(G95=1,4,6),0)</f>
        <v>AUSENCIA LENGUAJE PREADOLESCENTE</v>
      </c>
      <c r="O95" s="100"/>
      <c r="P95" s="100"/>
      <c r="Q95" s="100"/>
      <c r="R95" s="82"/>
      <c r="S95" s="83" t="str">
        <f>IF(G95=1,REPT("g",COUNTIF($G$91:G96,G95)),"")</f>
        <v/>
      </c>
      <c r="T95" s="94"/>
      <c r="U95" s="70"/>
    </row>
    <row r="96" spans="1:21" ht="2.1" customHeight="1" x14ac:dyDescent="0.2">
      <c r="B96" s="4"/>
      <c r="C96" s="23"/>
      <c r="D96" s="6"/>
      <c r="E96" s="15"/>
      <c r="F96" s="6"/>
      <c r="G96" s="58"/>
      <c r="H96" s="7"/>
      <c r="I96" s="7"/>
      <c r="J96" s="7"/>
      <c r="K96" s="9"/>
      <c r="L96" s="48"/>
      <c r="M96" s="61"/>
      <c r="N96" s="48"/>
      <c r="O96" s="48"/>
      <c r="P96" s="48"/>
      <c r="Q96" s="48"/>
      <c r="R96" s="48"/>
      <c r="S96" s="82"/>
      <c r="T96" s="94"/>
      <c r="U96" s="70"/>
    </row>
    <row r="97" spans="1:21" ht="12.95" customHeight="1" outlineLevel="1" x14ac:dyDescent="0.2">
      <c r="B97" s="4"/>
      <c r="C97" s="20" t="s">
        <v>144</v>
      </c>
      <c r="D97" s="8"/>
      <c r="E97" s="33" t="str">
        <f>VLOOKUP(C97,ANÁLISIS_DE_CONTENIDO,2,0)</f>
        <v>SEMÁNTICO:  TÉRMINOS CON CARGA SEXUAL</v>
      </c>
      <c r="F97" s="8"/>
      <c r="G97" s="57">
        <v>0</v>
      </c>
      <c r="H97" s="6"/>
      <c r="I97" s="6"/>
      <c r="J97" s="6"/>
      <c r="K97" s="98" t="str">
        <f>VLOOKUP($C97,'DETALLE VARIABLES'!$A$2:$E$34,MATCH(ANÁLISIS!G97,'DETALLE VARIABLES'!$A$1:$E$1,0),0)</f>
        <v>AUSENCIA</v>
      </c>
      <c r="L97" s="99"/>
      <c r="M97" s="61"/>
      <c r="N97" s="100" t="str">
        <f>VLOOKUP($C97,'DETALLE VARIABLES'!$A$2:$F$30,IF(G97=1,4,6),0)</f>
        <v>AUSENCIA TÉRMINOS CON CARGA SEXUAL</v>
      </c>
      <c r="O97" s="100"/>
      <c r="P97" s="100"/>
      <c r="Q97" s="100"/>
      <c r="R97" s="82"/>
      <c r="S97" s="83" t="str">
        <f>IF(G97=1,REPT("g",COUNTIF($G$91:H98,G97)),"")</f>
        <v/>
      </c>
      <c r="T97" s="94"/>
      <c r="U97" s="70"/>
    </row>
    <row r="98" spans="1:21" ht="2.1" customHeight="1" x14ac:dyDescent="0.2">
      <c r="B98" s="4"/>
      <c r="C98" s="23"/>
      <c r="D98" s="6"/>
      <c r="E98" s="15"/>
      <c r="F98" s="6"/>
      <c r="G98" s="58"/>
      <c r="H98" s="7"/>
      <c r="I98" s="7"/>
      <c r="J98" s="7"/>
      <c r="K98" s="9"/>
      <c r="L98" s="48"/>
      <c r="M98" s="61"/>
      <c r="N98" s="48"/>
      <c r="O98" s="48"/>
      <c r="P98" s="48"/>
      <c r="Q98" s="48"/>
      <c r="R98" s="48"/>
      <c r="S98" s="82"/>
      <c r="T98" s="94"/>
      <c r="U98" s="70"/>
    </row>
    <row r="99" spans="1:21" ht="12.95" customHeight="1" outlineLevel="1" x14ac:dyDescent="0.2">
      <c r="B99" s="4"/>
      <c r="C99" s="20" t="s">
        <v>145</v>
      </c>
      <c r="D99" s="8"/>
      <c r="E99" s="33" t="str">
        <f>VLOOKUP(C99,ANÁLISIS_DE_CONTENIDO,2,0)</f>
        <v>SINTÁCTICO: CORPUS EN BASE DE DATOS</v>
      </c>
      <c r="F99" s="8"/>
      <c r="G99" s="57">
        <v>0</v>
      </c>
      <c r="H99" s="6"/>
      <c r="I99" s="6"/>
      <c r="J99" s="6"/>
      <c r="K99" s="98" t="str">
        <f>VLOOKUP($C99,'DETALLE VARIABLES'!$A$2:$E$30,MATCH(ANÁLISIS!G99,'DETALLE VARIABLES'!$A$1:$E$1,0),0)</f>
        <v>AUSENCIA</v>
      </c>
      <c r="L99" s="99"/>
      <c r="M99" s="61"/>
      <c r="N99" s="100" t="str">
        <f>VLOOKUP($C99,'DETALLE VARIABLES'!$A$2:$F$30,IF(G99=1,4,6),0)</f>
        <v>AUSENCIA CORPUS EN BASE DE DATOS</v>
      </c>
      <c r="O99" s="100"/>
      <c r="P99" s="100"/>
      <c r="Q99" s="100"/>
      <c r="R99" s="82"/>
      <c r="S99" s="83" t="str">
        <f>IF(G99=1,REPT("g",COUNTIF($G$91:G102,G99)),"")</f>
        <v/>
      </c>
      <c r="T99" s="94"/>
      <c r="U99" s="70"/>
    </row>
    <row r="100" spans="1:21" ht="2.1" customHeight="1" x14ac:dyDescent="0.15">
      <c r="B100" s="4"/>
      <c r="C100" s="23"/>
      <c r="D100" s="5"/>
      <c r="E100" s="8"/>
      <c r="F100" s="8"/>
      <c r="G100" s="59"/>
      <c r="H100" s="13"/>
      <c r="I100" s="14"/>
      <c r="J100" s="14"/>
      <c r="K100" s="13"/>
      <c r="L100" s="85"/>
      <c r="M100" s="85"/>
      <c r="N100" s="85"/>
      <c r="O100" s="85"/>
      <c r="P100" s="85"/>
      <c r="Q100" s="85"/>
      <c r="R100" s="85"/>
      <c r="S100" s="87" t="str">
        <f>IF(G100=1,REPT("g",COUNTIF($G$43:G83,G100)),"")</f>
        <v/>
      </c>
      <c r="T100" s="95"/>
      <c r="U100" s="70"/>
    </row>
    <row r="101" spans="1:21" ht="12.95" customHeight="1" x14ac:dyDescent="0.2">
      <c r="B101" s="4"/>
      <c r="C101" s="24"/>
      <c r="D101" s="6"/>
      <c r="E101" s="26" t="s">
        <v>25</v>
      </c>
      <c r="F101" s="8"/>
      <c r="G101" s="60">
        <f>SUM(G91,G93,G95,G97,G99)</f>
        <v>0</v>
      </c>
      <c r="H101" s="5"/>
      <c r="I101" s="5"/>
      <c r="J101" s="5"/>
      <c r="K101" s="5"/>
      <c r="L101" s="64"/>
      <c r="M101" s="82"/>
      <c r="N101" s="82"/>
      <c r="O101" s="64"/>
      <c r="P101" s="82"/>
      <c r="Q101" s="64"/>
      <c r="R101" s="64"/>
      <c r="S101" s="64"/>
      <c r="T101" s="65"/>
      <c r="U101" s="86"/>
    </row>
    <row r="102" spans="1:21" ht="2.85" customHeight="1" x14ac:dyDescent="0.2">
      <c r="B102" s="4"/>
      <c r="C102" s="24"/>
      <c r="D102" s="6"/>
      <c r="E102" s="6"/>
      <c r="F102" s="6"/>
      <c r="G102" s="61"/>
      <c r="H102" s="6"/>
      <c r="I102" s="6"/>
      <c r="J102" s="6"/>
      <c r="K102" s="6"/>
      <c r="L102" s="61"/>
      <c r="M102" s="61"/>
      <c r="N102" s="61"/>
      <c r="O102" s="61"/>
      <c r="P102" s="61"/>
      <c r="Q102" s="61"/>
      <c r="R102" s="61"/>
      <c r="S102" s="61"/>
      <c r="T102" s="96"/>
      <c r="U102" s="80"/>
    </row>
    <row r="103" spans="1:21" ht="12.75" x14ac:dyDescent="0.2">
      <c r="B103" s="4"/>
      <c r="C103" s="23"/>
      <c r="D103" s="5"/>
      <c r="E103" s="6"/>
      <c r="F103" s="6"/>
      <c r="G103" s="41"/>
      <c r="H103" s="7"/>
      <c r="I103" s="7"/>
      <c r="J103" s="7"/>
      <c r="K103" s="7"/>
      <c r="L103" s="48"/>
      <c r="M103" s="48"/>
      <c r="N103" s="48"/>
      <c r="O103" s="48"/>
      <c r="P103" s="48"/>
      <c r="Q103" s="48"/>
      <c r="R103" s="48"/>
      <c r="S103" s="48"/>
      <c r="T103" s="58"/>
      <c r="U103" s="70"/>
    </row>
    <row r="104" spans="1:21" ht="15" customHeight="1" x14ac:dyDescent="0.25">
      <c r="B104" s="4"/>
      <c r="C104" s="23"/>
      <c r="D104" s="103" t="s">
        <v>98</v>
      </c>
      <c r="E104" s="103"/>
      <c r="F104" s="105" t="str">
        <f>VLOOKUP(D104,CARACTERÍSTICAS_CONVERSACIÓN,2,0)</f>
        <v>ETAPAS CONSOLIDADAS</v>
      </c>
      <c r="G104" s="106"/>
      <c r="H104" s="106"/>
      <c r="I104" s="106"/>
      <c r="J104" s="106"/>
      <c r="K104" s="106"/>
      <c r="L104" s="106"/>
      <c r="M104" s="106"/>
      <c r="N104" s="106"/>
      <c r="O104" s="106"/>
      <c r="P104" s="106"/>
      <c r="Q104" s="106"/>
      <c r="R104" s="61"/>
      <c r="S104" s="81" t="s">
        <v>25</v>
      </c>
      <c r="T104" s="69">
        <f>G109</f>
        <v>0</v>
      </c>
      <c r="U104" s="70"/>
    </row>
    <row r="105" spans="1:21" ht="5.0999999999999996" customHeight="1" x14ac:dyDescent="0.2">
      <c r="B105" s="4"/>
      <c r="C105" s="23"/>
      <c r="D105" s="5"/>
      <c r="E105" s="6"/>
      <c r="F105" s="6"/>
      <c r="G105" s="41"/>
      <c r="H105" s="7"/>
      <c r="I105" s="7"/>
      <c r="J105" s="7"/>
      <c r="K105" s="7"/>
      <c r="L105" s="48"/>
      <c r="M105" s="48"/>
      <c r="N105" s="48"/>
      <c r="O105" s="48"/>
      <c r="P105" s="48"/>
      <c r="Q105" s="48"/>
      <c r="R105" s="48"/>
      <c r="S105" s="48"/>
      <c r="T105" s="58"/>
      <c r="U105" s="70"/>
    </row>
    <row r="106" spans="1:21" s="49" customFormat="1" ht="20.25" customHeight="1" outlineLevel="1" x14ac:dyDescent="0.15">
      <c r="A106" s="46"/>
      <c r="B106" s="47"/>
      <c r="C106" s="38" t="s">
        <v>10</v>
      </c>
      <c r="D106" s="42"/>
      <c r="E106" s="42" t="s">
        <v>26</v>
      </c>
      <c r="F106" s="42"/>
      <c r="G106" s="43" t="s">
        <v>9</v>
      </c>
      <c r="H106" s="48"/>
      <c r="I106" s="48"/>
      <c r="J106" s="48"/>
      <c r="K106" s="42" t="s">
        <v>124</v>
      </c>
      <c r="L106" s="64"/>
      <c r="M106" s="48"/>
      <c r="N106" s="64" t="s">
        <v>27</v>
      </c>
      <c r="O106" s="64"/>
      <c r="P106" s="64"/>
      <c r="Q106" s="64"/>
      <c r="R106" s="64"/>
      <c r="S106" s="64" t="s">
        <v>28</v>
      </c>
      <c r="T106" s="65"/>
      <c r="U106" s="70"/>
    </row>
    <row r="107" spans="1:21" ht="12.95" customHeight="1" outlineLevel="1" x14ac:dyDescent="0.2">
      <c r="B107" s="4"/>
      <c r="C107" s="20" t="s">
        <v>108</v>
      </c>
      <c r="D107" s="8"/>
      <c r="E107" s="25" t="str">
        <f>VLOOKUP(C107,ETAPAS_CONSOLIDADAS,2,0)</f>
        <v>ETAPA EN LA QUE ENCUENTRA</v>
      </c>
      <c r="F107" s="8"/>
      <c r="G107" s="57">
        <v>0</v>
      </c>
      <c r="H107" s="6"/>
      <c r="I107" s="6"/>
      <c r="J107" s="6"/>
      <c r="K107" s="98" t="str">
        <f>VLOOKUP($C107,'DETALLE VARIABLES'!$A$2:$E$30,MATCH(ANÁLISIS!G107,'DETALLE VARIABLES'!$A$1:$E$1,0),0)</f>
        <v>ETAPA 1 o 2</v>
      </c>
      <c r="L107" s="99"/>
      <c r="M107" s="61"/>
      <c r="N107" s="100" t="str">
        <f>VLOOKUP($C107,'DETALLE VARIABLES'!$A$2:$F$30,IF(G107=1,4,6),0)</f>
        <v>ETAPAS CONTACTO - GROOOMING</v>
      </c>
      <c r="O107" s="100"/>
      <c r="P107" s="100"/>
      <c r="Q107" s="100"/>
      <c r="R107" s="82"/>
      <c r="S107" s="83" t="str">
        <f>IF(G107=1,REPT("g",COUNTIF($G$107:G108,G107)),"")</f>
        <v/>
      </c>
      <c r="T107" s="94"/>
      <c r="U107" s="70"/>
    </row>
    <row r="108" spans="1:21" ht="2.1" customHeight="1" outlineLevel="1" x14ac:dyDescent="0.15">
      <c r="B108" s="4"/>
      <c r="C108" s="23"/>
      <c r="D108" s="5"/>
      <c r="E108" s="8"/>
      <c r="F108" s="8"/>
      <c r="G108" s="58"/>
      <c r="H108" s="13"/>
      <c r="I108" s="14"/>
      <c r="J108" s="14"/>
      <c r="K108" s="13"/>
      <c r="L108" s="85"/>
      <c r="M108" s="85"/>
      <c r="N108" s="85"/>
      <c r="O108" s="85"/>
      <c r="P108" s="85"/>
      <c r="Q108" s="85"/>
      <c r="R108" s="85"/>
      <c r="S108" s="83" t="str">
        <f>IF(G108=1,REPT("g",COUNTIF($G$107:G108,G108)),"")</f>
        <v/>
      </c>
      <c r="T108" s="95"/>
      <c r="U108" s="70"/>
    </row>
    <row r="109" spans="1:21" ht="12.95" customHeight="1" x14ac:dyDescent="0.2">
      <c r="B109" s="4"/>
      <c r="C109" s="24"/>
      <c r="D109" s="6"/>
      <c r="E109" s="26" t="s">
        <v>25</v>
      </c>
      <c r="F109" s="8"/>
      <c r="G109" s="60">
        <f>SUM(G107)</f>
        <v>0</v>
      </c>
      <c r="H109" s="5"/>
      <c r="I109" s="5"/>
      <c r="J109" s="5"/>
      <c r="K109" s="5"/>
      <c r="L109" s="64"/>
      <c r="M109" s="82"/>
      <c r="N109" s="82"/>
      <c r="O109" s="64"/>
      <c r="P109" s="82"/>
      <c r="Q109" s="64"/>
      <c r="R109" s="64"/>
      <c r="S109" s="64"/>
      <c r="T109" s="65"/>
      <c r="U109" s="86"/>
    </row>
    <row r="110" spans="1:21" ht="5.25" customHeight="1" x14ac:dyDescent="0.2">
      <c r="B110" s="4"/>
      <c r="C110" s="24"/>
      <c r="D110" s="6"/>
      <c r="E110" s="6"/>
      <c r="F110" s="6"/>
      <c r="G110" s="61"/>
      <c r="H110" s="6"/>
      <c r="I110" s="6"/>
      <c r="J110" s="6"/>
      <c r="K110" s="6"/>
      <c r="L110" s="61"/>
      <c r="M110" s="61"/>
      <c r="N110" s="61"/>
      <c r="O110" s="61"/>
      <c r="P110" s="61"/>
      <c r="Q110" s="61"/>
      <c r="R110" s="61"/>
      <c r="S110" s="61"/>
      <c r="T110" s="96"/>
      <c r="U110" s="80"/>
    </row>
    <row r="111" spans="1:21" ht="11.25" thickBot="1" x14ac:dyDescent="0.2">
      <c r="B111" s="17"/>
      <c r="C111" s="52"/>
      <c r="D111" s="18"/>
      <c r="E111" s="18"/>
      <c r="F111" s="18"/>
      <c r="G111" s="63"/>
      <c r="H111" s="18"/>
      <c r="I111" s="18"/>
      <c r="J111" s="18"/>
      <c r="K111" s="18"/>
      <c r="L111" s="88"/>
      <c r="M111" s="88"/>
      <c r="N111" s="88"/>
      <c r="O111" s="88"/>
      <c r="P111" s="88"/>
      <c r="Q111" s="88"/>
      <c r="R111" s="88"/>
      <c r="S111" s="88"/>
      <c r="T111" s="97"/>
      <c r="U111" s="89"/>
    </row>
    <row r="112" spans="1:21" ht="11.25" thickTop="1" x14ac:dyDescent="0.15"/>
  </sheetData>
  <dataConsolidate/>
  <mergeCells count="80">
    <mergeCell ref="N107:Q107"/>
    <mergeCell ref="A2:Q2"/>
    <mergeCell ref="N21:O21"/>
    <mergeCell ref="P21:Q21"/>
    <mergeCell ref="G9:Q9"/>
    <mergeCell ref="G19:Q19"/>
    <mergeCell ref="K21:L21"/>
    <mergeCell ref="F53:Q53"/>
    <mergeCell ref="F62:Q62"/>
    <mergeCell ref="F73:Q73"/>
    <mergeCell ref="N95:Q95"/>
    <mergeCell ref="D104:E104"/>
    <mergeCell ref="F104:Q104"/>
    <mergeCell ref="K91:L91"/>
    <mergeCell ref="N91:Q91"/>
    <mergeCell ref="N77:Q77"/>
    <mergeCell ref="D19:E19"/>
    <mergeCell ref="K27:L27"/>
    <mergeCell ref="D62:E62"/>
    <mergeCell ref="K45:L45"/>
    <mergeCell ref="N45:Q45"/>
    <mergeCell ref="E37:L37"/>
    <mergeCell ref="D39:E39"/>
    <mergeCell ref="K41:L41"/>
    <mergeCell ref="N41:O41"/>
    <mergeCell ref="P41:Q41"/>
    <mergeCell ref="K29:L29"/>
    <mergeCell ref="N29:Q29"/>
    <mergeCell ref="N33:Q33"/>
    <mergeCell ref="K55:L55"/>
    <mergeCell ref="N55:O55"/>
    <mergeCell ref="P55:Q55"/>
    <mergeCell ref="D87:E87"/>
    <mergeCell ref="K77:L77"/>
    <mergeCell ref="N27:Q27"/>
    <mergeCell ref="K64:L64"/>
    <mergeCell ref="N64:O64"/>
    <mergeCell ref="P64:Q64"/>
    <mergeCell ref="F87:Q87"/>
    <mergeCell ref="N79:Q79"/>
    <mergeCell ref="K81:L81"/>
    <mergeCell ref="N81:Q81"/>
    <mergeCell ref="K66:L66"/>
    <mergeCell ref="D53:E53"/>
    <mergeCell ref="N66:Q66"/>
    <mergeCell ref="K31:L31"/>
    <mergeCell ref="N31:Q31"/>
    <mergeCell ref="K33:L33"/>
    <mergeCell ref="K107:L107"/>
    <mergeCell ref="E7:L7"/>
    <mergeCell ref="N13:Q13"/>
    <mergeCell ref="N23:Q23"/>
    <mergeCell ref="N25:Q25"/>
    <mergeCell ref="D9:E9"/>
    <mergeCell ref="N11:O11"/>
    <mergeCell ref="P11:Q11"/>
    <mergeCell ref="N15:Q15"/>
    <mergeCell ref="K11:L11"/>
    <mergeCell ref="K13:L13"/>
    <mergeCell ref="K23:L23"/>
    <mergeCell ref="K25:L25"/>
    <mergeCell ref="K15:L15"/>
    <mergeCell ref="E71:L71"/>
    <mergeCell ref="D73:E73"/>
    <mergeCell ref="K47:L47"/>
    <mergeCell ref="N47:Q47"/>
    <mergeCell ref="K43:L43"/>
    <mergeCell ref="N43:Q43"/>
    <mergeCell ref="K49:L49"/>
    <mergeCell ref="N49:Q49"/>
    <mergeCell ref="K97:L97"/>
    <mergeCell ref="N97:Q97"/>
    <mergeCell ref="K99:L99"/>
    <mergeCell ref="N99:Q99"/>
    <mergeCell ref="K57:L57"/>
    <mergeCell ref="N57:Q57"/>
    <mergeCell ref="K95:L95"/>
    <mergeCell ref="K79:L79"/>
    <mergeCell ref="K93:L93"/>
    <mergeCell ref="N93:Q93"/>
  </mergeCells>
  <conditionalFormatting sqref="T13 T25 T15 T23">
    <cfRule type="dataBar" priority="85">
      <dataBar showValue="0">
        <cfvo type="min"/>
        <cfvo type="max"/>
        <color rgb="FFFF555A"/>
      </dataBar>
      <extLst>
        <ext xmlns:x14="http://schemas.microsoft.com/office/spreadsheetml/2009/9/main" uri="{B025F937-C7B1-47D3-B67F-A62EFF666E3E}">
          <x14:id>{9386E953-234D-4D72-A8BF-F735F3C72C76}</x14:id>
        </ext>
      </extLst>
    </cfRule>
  </conditionalFormatting>
  <conditionalFormatting sqref="T27">
    <cfRule type="dataBar" priority="84">
      <dataBar showValue="0">
        <cfvo type="min"/>
        <cfvo type="max"/>
        <color rgb="FFFF555A"/>
      </dataBar>
      <extLst>
        <ext xmlns:x14="http://schemas.microsoft.com/office/spreadsheetml/2009/9/main" uri="{B025F937-C7B1-47D3-B67F-A62EFF666E3E}">
          <x14:id>{EC32BDA1-8315-4203-BAF0-873A333D4DB1}</x14:id>
        </ext>
      </extLst>
    </cfRule>
  </conditionalFormatting>
  <conditionalFormatting sqref="T45 T43 T47">
    <cfRule type="dataBar" priority="79">
      <dataBar showValue="0">
        <cfvo type="min"/>
        <cfvo type="max"/>
        <color rgb="FFFF555A"/>
      </dataBar>
      <extLst>
        <ext xmlns:x14="http://schemas.microsoft.com/office/spreadsheetml/2009/9/main" uri="{B025F937-C7B1-47D3-B67F-A62EFF666E3E}">
          <x14:id>{208A9481-BCA4-4A82-99E3-4E1397CA531F}</x14:id>
        </ext>
      </extLst>
    </cfRule>
  </conditionalFormatting>
  <conditionalFormatting sqref="T29">
    <cfRule type="dataBar" priority="75">
      <dataBar showValue="0">
        <cfvo type="min"/>
        <cfvo type="max"/>
        <color rgb="FFFF555A"/>
      </dataBar>
      <extLst>
        <ext xmlns:x14="http://schemas.microsoft.com/office/spreadsheetml/2009/9/main" uri="{B025F937-C7B1-47D3-B67F-A62EFF666E3E}">
          <x14:id>{8DF58509-E74F-4803-B3B7-5D5039BBE874}</x14:id>
        </ext>
      </extLst>
    </cfRule>
  </conditionalFormatting>
  <conditionalFormatting sqref="T33">
    <cfRule type="dataBar" priority="71">
      <dataBar showValue="0">
        <cfvo type="min"/>
        <cfvo type="max"/>
        <color rgb="FFFF555A"/>
      </dataBar>
      <extLst>
        <ext xmlns:x14="http://schemas.microsoft.com/office/spreadsheetml/2009/9/main" uri="{B025F937-C7B1-47D3-B67F-A62EFF666E3E}">
          <x14:id>{9114AB94-1189-4910-8047-244626E15356}</x14:id>
        </ext>
      </extLst>
    </cfRule>
  </conditionalFormatting>
  <conditionalFormatting sqref="T31">
    <cfRule type="dataBar" priority="68">
      <dataBar showValue="0">
        <cfvo type="min"/>
        <cfvo type="max"/>
        <color rgb="FFFF555A"/>
      </dataBar>
      <extLst>
        <ext xmlns:x14="http://schemas.microsoft.com/office/spreadsheetml/2009/9/main" uri="{B025F937-C7B1-47D3-B67F-A62EFF666E3E}">
          <x14:id>{BC7694B0-CBDC-4239-8343-E4746F396E64}</x14:id>
        </ext>
      </extLst>
    </cfRule>
  </conditionalFormatting>
  <conditionalFormatting sqref="S42">
    <cfRule type="dataBar" priority="62">
      <dataBar showValue="0">
        <cfvo type="min"/>
        <cfvo type="max"/>
        <color rgb="FFFF555A"/>
      </dataBar>
      <extLst>
        <ext xmlns:x14="http://schemas.microsoft.com/office/spreadsheetml/2009/9/main" uri="{B025F937-C7B1-47D3-B67F-A62EFF666E3E}">
          <x14:id>{8692A01C-20B1-47E6-B8FB-41301A67D58E}</x14:id>
        </ext>
      </extLst>
    </cfRule>
  </conditionalFormatting>
  <conditionalFormatting sqref="T49">
    <cfRule type="dataBar" priority="60">
      <dataBar showValue="0">
        <cfvo type="min"/>
        <cfvo type="max"/>
        <color rgb="FFFF555A"/>
      </dataBar>
      <extLst>
        <ext xmlns:x14="http://schemas.microsoft.com/office/spreadsheetml/2009/9/main" uri="{B025F937-C7B1-47D3-B67F-A62EFF666E3E}">
          <x14:id>{FC6283C6-3508-4462-96DB-37F95A56FDA1}</x14:id>
        </ext>
      </extLst>
    </cfRule>
  </conditionalFormatting>
  <conditionalFormatting sqref="T57">
    <cfRule type="dataBar" priority="92">
      <dataBar showValue="0">
        <cfvo type="min"/>
        <cfvo type="max"/>
        <color rgb="FFFF555A"/>
      </dataBar>
      <extLst>
        <ext xmlns:x14="http://schemas.microsoft.com/office/spreadsheetml/2009/9/main" uri="{B025F937-C7B1-47D3-B67F-A62EFF666E3E}">
          <x14:id>{C4279D11-50ED-45A6-B6B0-8EA24CCC5E44}</x14:id>
        </ext>
      </extLst>
    </cfRule>
  </conditionalFormatting>
  <conditionalFormatting sqref="T66">
    <cfRule type="dataBar" priority="56">
      <dataBar showValue="0">
        <cfvo type="min"/>
        <cfvo type="max"/>
        <color rgb="FFFF555A"/>
      </dataBar>
      <extLst>
        <ext xmlns:x14="http://schemas.microsoft.com/office/spreadsheetml/2009/9/main" uri="{B025F937-C7B1-47D3-B67F-A62EFF666E3E}">
          <x14:id>{CEF08681-B30E-47FB-8B8F-41BA90E7841A}</x14:id>
        </ext>
      </extLst>
    </cfRule>
  </conditionalFormatting>
  <conditionalFormatting sqref="T91">
    <cfRule type="dataBar" priority="49">
      <dataBar showValue="0">
        <cfvo type="min"/>
        <cfvo type="max"/>
        <color rgb="FFFF555A"/>
      </dataBar>
      <extLst>
        <ext xmlns:x14="http://schemas.microsoft.com/office/spreadsheetml/2009/9/main" uri="{B025F937-C7B1-47D3-B67F-A62EFF666E3E}">
          <x14:id>{5AD650F8-09BF-4BBB-B797-F125821CF17A}</x14:id>
        </ext>
      </extLst>
    </cfRule>
  </conditionalFormatting>
  <conditionalFormatting sqref="T93">
    <cfRule type="dataBar" priority="47">
      <dataBar showValue="0">
        <cfvo type="min"/>
        <cfvo type="max"/>
        <color rgb="FFFF555A"/>
      </dataBar>
      <extLst>
        <ext xmlns:x14="http://schemas.microsoft.com/office/spreadsheetml/2009/9/main" uri="{B025F937-C7B1-47D3-B67F-A62EFF666E3E}">
          <x14:id>{46DA2D45-BC03-4B27-AD8F-C548482AA0B3}</x14:id>
        </ext>
      </extLst>
    </cfRule>
  </conditionalFormatting>
  <conditionalFormatting sqref="T95">
    <cfRule type="dataBar" priority="41">
      <dataBar showValue="0">
        <cfvo type="min"/>
        <cfvo type="max"/>
        <color rgb="FFFF555A"/>
      </dataBar>
      <extLst>
        <ext xmlns:x14="http://schemas.microsoft.com/office/spreadsheetml/2009/9/main" uri="{B025F937-C7B1-47D3-B67F-A62EFF666E3E}">
          <x14:id>{537D0756-D786-4C1F-BB2C-E7C12D697DEF}</x14:id>
        </ext>
      </extLst>
    </cfRule>
  </conditionalFormatting>
  <conditionalFormatting sqref="T77 T79 T81">
    <cfRule type="dataBar" priority="94">
      <dataBar showValue="0">
        <cfvo type="min"/>
        <cfvo type="max"/>
        <color rgb="FFFF555A"/>
      </dataBar>
      <extLst>
        <ext xmlns:x14="http://schemas.microsoft.com/office/spreadsheetml/2009/9/main" uri="{B025F937-C7B1-47D3-B67F-A62EFF666E3E}">
          <x14:id>{4F0DE6E8-C4FE-45E2-9472-96DA1293CD5F}</x14:id>
        </ext>
      </extLst>
    </cfRule>
  </conditionalFormatting>
  <conditionalFormatting sqref="T97">
    <cfRule type="dataBar" priority="18">
      <dataBar showValue="0">
        <cfvo type="min"/>
        <cfvo type="max"/>
        <color rgb="FFFF555A"/>
      </dataBar>
      <extLst>
        <ext xmlns:x14="http://schemas.microsoft.com/office/spreadsheetml/2009/9/main" uri="{B025F937-C7B1-47D3-B67F-A62EFF666E3E}">
          <x14:id>{627A3A24-C632-4AE4-A5F4-BA82C21AEA64}</x14:id>
        </ext>
      </extLst>
    </cfRule>
  </conditionalFormatting>
  <conditionalFormatting sqref="T99">
    <cfRule type="dataBar" priority="16">
      <dataBar showValue="0">
        <cfvo type="min"/>
        <cfvo type="max"/>
        <color rgb="FFFF555A"/>
      </dataBar>
      <extLst>
        <ext xmlns:x14="http://schemas.microsoft.com/office/spreadsheetml/2009/9/main" uri="{B025F937-C7B1-47D3-B67F-A62EFF666E3E}">
          <x14:id>{20C6E158-71EF-4DEF-A9A5-15DA8F7AE23D}</x14:id>
        </ext>
      </extLst>
    </cfRule>
  </conditionalFormatting>
  <conditionalFormatting sqref="S2">
    <cfRule type="expression" dxfId="5" priority="9">
      <formula>$S$2&gt;18</formula>
    </cfRule>
    <cfRule type="expression" dxfId="4" priority="10">
      <formula>$S$2&lt;10</formula>
    </cfRule>
    <cfRule type="expression" dxfId="3" priority="11" stopIfTrue="1">
      <formula>AND($S$2&gt;=10,$S$2&lt;=18)</formula>
    </cfRule>
  </conditionalFormatting>
  <conditionalFormatting sqref="T2">
    <cfRule type="expression" dxfId="2" priority="6">
      <formula>$S$2&gt;18</formula>
    </cfRule>
    <cfRule type="expression" dxfId="1" priority="7">
      <formula>$S$2&lt;10</formula>
    </cfRule>
    <cfRule type="expression" dxfId="0" priority="8" stopIfTrue="1">
      <formula>AND($S$2&gt;=10,$S$2&lt;=18)</formula>
    </cfRule>
  </conditionalFormatting>
  <conditionalFormatting sqref="T107">
    <cfRule type="dataBar" priority="5">
      <dataBar showValue="0">
        <cfvo type="min"/>
        <cfvo type="max"/>
        <color rgb="FFFF555A"/>
      </dataBar>
      <extLst>
        <ext xmlns:x14="http://schemas.microsoft.com/office/spreadsheetml/2009/9/main" uri="{B025F937-C7B1-47D3-B67F-A62EFF666E3E}">
          <x14:id>{190078D8-E1A5-432C-9A84-175550E28457}</x14:id>
        </ext>
      </extLst>
    </cfRule>
  </conditionalFormatting>
  <conditionalFormatting sqref="G13 G15 G25 G29 G31 G33 G43 G45 G47 G49 G57 G66 G77 G79 G81 G91 G93 G95 G97 G99 G23 G27">
    <cfRule type="colorScale" priority="2">
      <colorScale>
        <cfvo type="num" val="0"/>
        <cfvo type="num" val="1"/>
        <color rgb="FF00B050"/>
        <color rgb="FFFF0000"/>
      </colorScale>
    </cfRule>
  </conditionalFormatting>
  <conditionalFormatting sqref="G107">
    <cfRule type="colorScale" priority="1">
      <colorScale>
        <cfvo type="num" val="0"/>
        <cfvo type="num" val="1"/>
        <color rgb="FF00B050"/>
        <color rgb="FFFF0000"/>
      </colorScale>
    </cfRule>
  </conditionalFormatting>
  <dataValidations count="13">
    <dataValidation type="whole" allowBlank="1" showInputMessage="1" showErrorMessage="1" sqref="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JK60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WVW49 WMA49 WCE49 VSI49 VIM49 UYQ49 UOU49 UEY49 TVC49 TLG49 TBK49 SRO49 SHS49 RXW49 ROA49 REE49 QUI49 QKM49 QAQ49 PQU49 PGY49 OXC49 ONG49 ODK49 NTO49 NJS49 MZW49 MQA49 MGE49 LWI49 LMM49 LCQ49 KSU49 KIY49 JZC49 JPG49 JFK49 IVO49 ILS49 IBW49 HSA49 HIE49 GYI49 GOM49 GEQ49 FUU49 FKY49 FBC49 ERG49 EHK49 DXO49 DNS49 DDW49 CUA49 CKE49 CAI49 BQM49 BGQ49 AWU49 AMY49 ADC49 TG49 JK49 JK51 TG69 JK66 TG66 ADC66 AMY66 AWU66 BGQ66 BQM66 CAI66 CKE66 CUA66 DDW66 DNS66 DXO66 EHK66 ERG66 FBC66 FKY66 FUU66 GEQ66 GOM66 GYI66 HIE66 HSA66 IBW66 ILS66 IVO66 JFK66 JPG66 JZC66 KIY66 KSU66 LCQ66 LMM66 LWI66 MGE66 MQA66 MZW66 NJS66 NTO66 ODK66 ONG66 OXC66 PGY66 PQU66 QAQ66 QKM66 QUI66 REE66 ROA66 RXW66 SHS66 SRO66 TBK66 TLG66 TVC66 UEY66 UOU66 UYQ66 VIM66 VSI66 WCE66 WMA66 WVW66 ADC69 AMY69 AWU69 BGQ69 BQM69 CAI69 CKE69 CUA69 DDW69 DNS69 DXO69 EHK69 ERG69 FBC69 FKY69 FUU69 GEQ69 GOM69 GYI69 HIE69 HSA69 IBW69 ILS69 IVO69 JFK69 JPG69 JZC69 KIY69 KSU69 LCQ69 LMM69 LWI69 MGE69 MQA69 MZW69 NJS69 NTO69 ODK69 ONG69 OXC69 PGY69 PQU69 QAQ69 QKM69 QUI69 REE69 ROA69 RXW69 SHS69 SRO69 TBK69 TLG69 TVC69 UEY69 UOU69 UYQ69 VIM69 VSI69 WCE69 WMA69 WVW69 JK69">
      <formula1>1</formula1>
      <formula2>10</formula2>
    </dataValidation>
    <dataValidation type="list" allowBlank="1" showInputMessage="1" showErrorMessage="1" sqref="D57 G66 G23 G15 G13 D43 G43 D45 G45 D47 G47 G49 G29 G31 G107 D49 D66 G91 G79 G81 G77 G97 G93 G95 G57 G27 G33 G25 G99">
      <formula1>"0,1,"</formula1>
    </dataValidation>
    <dataValidation type="list" allowBlank="1" showInputMessage="1" showErrorMessage="1" sqref="D9:E9 D19:E19">
      <formula1>INDIRECT($C$7)</formula1>
    </dataValidation>
    <dataValidation type="list" allowBlank="1" showInputMessage="1" showErrorMessage="1" sqref="C13 C15">
      <formula1>INDIRECT($D$9)</formula1>
    </dataValidation>
    <dataValidation type="list" allowBlank="1" showInputMessage="1" showErrorMessage="1" sqref="D39:E39 D53:E53 D62:E62">
      <formula1>INDIRECT($C$37)</formula1>
    </dataValidation>
    <dataValidation type="list" allowBlank="1" showInputMessage="1" showErrorMessage="1" sqref="C43 C45 C47 C49">
      <formula1>INDIRECT($D$39)</formula1>
    </dataValidation>
    <dataValidation type="list" allowBlank="1" showInputMessage="1" showErrorMessage="1" sqref="C57">
      <formula1>INDIRECT($D$53)</formula1>
    </dataValidation>
    <dataValidation type="list" allowBlank="1" showInputMessage="1" showErrorMessage="1" sqref="C66">
      <formula1>INDIRECT($D$62)</formula1>
    </dataValidation>
    <dataValidation type="list" allowBlank="1" showInputMessage="1" showErrorMessage="1" sqref="D73:E73 D104:E104 D87:E87">
      <formula1>INDIRECT($C$71)</formula1>
    </dataValidation>
    <dataValidation type="list" allowBlank="1" showInputMessage="1" showErrorMessage="1" sqref="C77 C81 C79">
      <formula1>INDIRECT($D$73)</formula1>
    </dataValidation>
    <dataValidation type="list" allowBlank="1" showInputMessage="1" showErrorMessage="1" sqref="C91 C99 C97 C93 C95">
      <formula1>INDIRECT($D$87)</formula1>
    </dataValidation>
    <dataValidation type="list" allowBlank="1" showInputMessage="1" showErrorMessage="1" sqref="C107">
      <formula1>INDIRECT($D$104)</formula1>
    </dataValidation>
    <dataValidation type="list" allowBlank="1" showInputMessage="1" showErrorMessage="1" sqref="C71 C37">
      <formula1>$A$3:$A$6</formula1>
    </dataValidation>
  </dataValidations>
  <printOptions headings="1"/>
  <pageMargins left="0.11811023622047245" right="3.937007874015748E-2" top="0.35433070866141736" bottom="0.39370078740157483" header="0" footer="0"/>
  <pageSetup paperSize="9" scale="73" orientation="landscape" horizontalDpi="300" verticalDpi="300" r:id="rId1"/>
  <headerFooter alignWithMargins="0">
    <oddHeader>&amp;C&amp;12 19-03-2014
&amp;"Arial,Negrita"Hoja FACTURA</oddHeader>
    <oddFooter xml:space="preserve">&amp;C&amp;"Arial,Negrita"&amp;12© Patricia Outerelo 2014&amp;"Arial,Normal"&amp;10
</oddFooter>
  </headerFooter>
  <ignoredErrors>
    <ignoredError sqref="S13 S43:S45 S77:S81 S91:S95 S108 S46:S49 S23 S25 S27 S29 S31" formulaRange="1"/>
  </ignoredErrors>
  <extLst>
    <ext xmlns:x14="http://schemas.microsoft.com/office/spreadsheetml/2009/9/main" uri="{78C0D931-6437-407d-A8EE-F0AAD7539E65}">
      <x14:conditionalFormattings>
        <x14:conditionalFormatting xmlns:xm="http://schemas.microsoft.com/office/excel/2006/main">
          <x14:cfRule type="dataBar" id="{9386E953-234D-4D72-A8BF-F735F3C72C76}">
            <x14:dataBar minLength="0" maxLength="100" border="1" negativeBarBorderColorSameAsPositive="0">
              <x14:cfvo type="autoMin"/>
              <x14:cfvo type="autoMax"/>
              <x14:borderColor rgb="FFFF555A"/>
              <x14:negativeFillColor rgb="FFFF0000"/>
              <x14:negativeBorderColor rgb="FFFF0000"/>
              <x14:axisColor rgb="FF000000"/>
            </x14:dataBar>
          </x14:cfRule>
          <xm:sqref>T13 T25 T15 T23</xm:sqref>
        </x14:conditionalFormatting>
        <x14:conditionalFormatting xmlns:xm="http://schemas.microsoft.com/office/excel/2006/main">
          <x14:cfRule type="dataBar" id="{EC32BDA1-8315-4203-BAF0-873A333D4DB1}">
            <x14:dataBar minLength="0" maxLength="100" border="1" negativeBarBorderColorSameAsPositive="0">
              <x14:cfvo type="autoMin"/>
              <x14:cfvo type="autoMax"/>
              <x14:borderColor rgb="FFFF555A"/>
              <x14:negativeFillColor rgb="FFFF0000"/>
              <x14:negativeBorderColor rgb="FFFF0000"/>
              <x14:axisColor rgb="FF000000"/>
            </x14:dataBar>
          </x14:cfRule>
          <xm:sqref>T27</xm:sqref>
        </x14:conditionalFormatting>
        <x14:conditionalFormatting xmlns:xm="http://schemas.microsoft.com/office/excel/2006/main">
          <x14:cfRule type="dataBar" id="{208A9481-BCA4-4A82-99E3-4E1397CA531F}">
            <x14:dataBar minLength="0" maxLength="100" border="1" negativeBarBorderColorSameAsPositive="0">
              <x14:cfvo type="autoMin"/>
              <x14:cfvo type="autoMax"/>
              <x14:borderColor rgb="FFFF555A"/>
              <x14:negativeFillColor rgb="FFFF0000"/>
              <x14:negativeBorderColor rgb="FFFF0000"/>
              <x14:axisColor rgb="FF000000"/>
            </x14:dataBar>
          </x14:cfRule>
          <xm:sqref>T45 T43 T47</xm:sqref>
        </x14:conditionalFormatting>
        <x14:conditionalFormatting xmlns:xm="http://schemas.microsoft.com/office/excel/2006/main">
          <x14:cfRule type="dataBar" id="{8DF58509-E74F-4803-B3B7-5D5039BBE874}">
            <x14:dataBar minLength="0" maxLength="100" border="1" negativeBarBorderColorSameAsPositive="0">
              <x14:cfvo type="autoMin"/>
              <x14:cfvo type="autoMax"/>
              <x14:borderColor rgb="FFFF555A"/>
              <x14:negativeFillColor rgb="FFFF0000"/>
              <x14:negativeBorderColor rgb="FFFF0000"/>
              <x14:axisColor rgb="FF000000"/>
            </x14:dataBar>
          </x14:cfRule>
          <xm:sqref>T29</xm:sqref>
        </x14:conditionalFormatting>
        <x14:conditionalFormatting xmlns:xm="http://schemas.microsoft.com/office/excel/2006/main">
          <x14:cfRule type="dataBar" id="{9114AB94-1189-4910-8047-244626E15356}">
            <x14:dataBar minLength="0" maxLength="100" border="1" negativeBarBorderColorSameAsPositive="0">
              <x14:cfvo type="autoMin"/>
              <x14:cfvo type="autoMax"/>
              <x14:borderColor rgb="FFFF555A"/>
              <x14:negativeFillColor rgb="FFFF0000"/>
              <x14:negativeBorderColor rgb="FFFF0000"/>
              <x14:axisColor rgb="FF000000"/>
            </x14:dataBar>
          </x14:cfRule>
          <xm:sqref>T33</xm:sqref>
        </x14:conditionalFormatting>
        <x14:conditionalFormatting xmlns:xm="http://schemas.microsoft.com/office/excel/2006/main">
          <x14:cfRule type="dataBar" id="{BC7694B0-CBDC-4239-8343-E4746F396E64}">
            <x14:dataBar minLength="0" maxLength="100" border="1" negativeBarBorderColorSameAsPositive="0">
              <x14:cfvo type="autoMin"/>
              <x14:cfvo type="autoMax"/>
              <x14:borderColor rgb="FFFF555A"/>
              <x14:negativeFillColor rgb="FFFF0000"/>
              <x14:negativeBorderColor rgb="FFFF0000"/>
              <x14:axisColor rgb="FF000000"/>
            </x14:dataBar>
          </x14:cfRule>
          <xm:sqref>T31</xm:sqref>
        </x14:conditionalFormatting>
        <x14:conditionalFormatting xmlns:xm="http://schemas.microsoft.com/office/excel/2006/main">
          <x14:cfRule type="dataBar" id="{8692A01C-20B1-47E6-B8FB-41301A67D58E}">
            <x14:dataBar minLength="0" maxLength="100" border="1" negativeBarBorderColorSameAsPositive="0">
              <x14:cfvo type="autoMin"/>
              <x14:cfvo type="autoMax"/>
              <x14:borderColor rgb="FFFF555A"/>
              <x14:negativeFillColor rgb="FFFF0000"/>
              <x14:negativeBorderColor rgb="FFFF0000"/>
              <x14:axisColor rgb="FF000000"/>
            </x14:dataBar>
          </x14:cfRule>
          <xm:sqref>S42</xm:sqref>
        </x14:conditionalFormatting>
        <x14:conditionalFormatting xmlns:xm="http://schemas.microsoft.com/office/excel/2006/main">
          <x14:cfRule type="dataBar" id="{FC6283C6-3508-4462-96DB-37F95A56FDA1}">
            <x14:dataBar minLength="0" maxLength="100" border="1" negativeBarBorderColorSameAsPositive="0">
              <x14:cfvo type="autoMin"/>
              <x14:cfvo type="autoMax"/>
              <x14:borderColor rgb="FFFF555A"/>
              <x14:negativeFillColor rgb="FFFF0000"/>
              <x14:negativeBorderColor rgb="FFFF0000"/>
              <x14:axisColor rgb="FF000000"/>
            </x14:dataBar>
          </x14:cfRule>
          <xm:sqref>T49</xm:sqref>
        </x14:conditionalFormatting>
        <x14:conditionalFormatting xmlns:xm="http://schemas.microsoft.com/office/excel/2006/main">
          <x14:cfRule type="dataBar" id="{C4279D11-50ED-45A6-B6B0-8EA24CCC5E44}">
            <x14:dataBar minLength="0" maxLength="100" border="1" negativeBarBorderColorSameAsPositive="0">
              <x14:cfvo type="autoMin"/>
              <x14:cfvo type="autoMax"/>
              <x14:borderColor rgb="FFFF555A"/>
              <x14:negativeFillColor rgb="FFFF0000"/>
              <x14:negativeBorderColor rgb="FFFF0000"/>
              <x14:axisColor rgb="FF000000"/>
            </x14:dataBar>
          </x14:cfRule>
          <xm:sqref>T57</xm:sqref>
        </x14:conditionalFormatting>
        <x14:conditionalFormatting xmlns:xm="http://schemas.microsoft.com/office/excel/2006/main">
          <x14:cfRule type="dataBar" id="{CEF08681-B30E-47FB-8B8F-41BA90E7841A}">
            <x14:dataBar minLength="0" maxLength="100" border="1" negativeBarBorderColorSameAsPositive="0">
              <x14:cfvo type="autoMin"/>
              <x14:cfvo type="autoMax"/>
              <x14:borderColor rgb="FFFF555A"/>
              <x14:negativeFillColor rgb="FFFF0000"/>
              <x14:negativeBorderColor rgb="FFFF0000"/>
              <x14:axisColor rgb="FF000000"/>
            </x14:dataBar>
          </x14:cfRule>
          <xm:sqref>T66</xm:sqref>
        </x14:conditionalFormatting>
        <x14:conditionalFormatting xmlns:xm="http://schemas.microsoft.com/office/excel/2006/main">
          <x14:cfRule type="dataBar" id="{5AD650F8-09BF-4BBB-B797-F125821CF17A}">
            <x14:dataBar minLength="0" maxLength="100" border="1" negativeBarBorderColorSameAsPositive="0">
              <x14:cfvo type="autoMin"/>
              <x14:cfvo type="autoMax"/>
              <x14:borderColor rgb="FFFF555A"/>
              <x14:negativeFillColor rgb="FFFF0000"/>
              <x14:negativeBorderColor rgb="FFFF0000"/>
              <x14:axisColor rgb="FF000000"/>
            </x14:dataBar>
          </x14:cfRule>
          <xm:sqref>T91</xm:sqref>
        </x14:conditionalFormatting>
        <x14:conditionalFormatting xmlns:xm="http://schemas.microsoft.com/office/excel/2006/main">
          <x14:cfRule type="dataBar" id="{46DA2D45-BC03-4B27-AD8F-C548482AA0B3}">
            <x14:dataBar minLength="0" maxLength="100" border="1" negativeBarBorderColorSameAsPositive="0">
              <x14:cfvo type="autoMin"/>
              <x14:cfvo type="autoMax"/>
              <x14:borderColor rgb="FFFF555A"/>
              <x14:negativeFillColor rgb="FFFF0000"/>
              <x14:negativeBorderColor rgb="FFFF0000"/>
              <x14:axisColor rgb="FF000000"/>
            </x14:dataBar>
          </x14:cfRule>
          <xm:sqref>T93</xm:sqref>
        </x14:conditionalFormatting>
        <x14:conditionalFormatting xmlns:xm="http://schemas.microsoft.com/office/excel/2006/main">
          <x14:cfRule type="dataBar" id="{537D0756-D786-4C1F-BB2C-E7C12D697DEF}">
            <x14:dataBar minLength="0" maxLength="100" border="1" negativeBarBorderColorSameAsPositive="0">
              <x14:cfvo type="autoMin"/>
              <x14:cfvo type="autoMax"/>
              <x14:borderColor rgb="FFFF555A"/>
              <x14:negativeFillColor rgb="FFFF0000"/>
              <x14:negativeBorderColor rgb="FFFF0000"/>
              <x14:axisColor rgb="FF000000"/>
            </x14:dataBar>
          </x14:cfRule>
          <xm:sqref>T95</xm:sqref>
        </x14:conditionalFormatting>
        <x14:conditionalFormatting xmlns:xm="http://schemas.microsoft.com/office/excel/2006/main">
          <x14:cfRule type="dataBar" id="{4F0DE6E8-C4FE-45E2-9472-96DA1293CD5F}">
            <x14:dataBar minLength="0" maxLength="100" border="1" negativeBarBorderColorSameAsPositive="0">
              <x14:cfvo type="autoMin"/>
              <x14:cfvo type="autoMax"/>
              <x14:borderColor rgb="FFFF555A"/>
              <x14:negativeFillColor rgb="FFFF0000"/>
              <x14:negativeBorderColor rgb="FFFF0000"/>
              <x14:axisColor rgb="FF000000"/>
            </x14:dataBar>
          </x14:cfRule>
          <xm:sqref>T77 T79 T81</xm:sqref>
        </x14:conditionalFormatting>
        <x14:conditionalFormatting xmlns:xm="http://schemas.microsoft.com/office/excel/2006/main">
          <x14:cfRule type="dataBar" id="{627A3A24-C632-4AE4-A5F4-BA82C21AEA64}">
            <x14:dataBar minLength="0" maxLength="100" border="1" negativeBarBorderColorSameAsPositive="0">
              <x14:cfvo type="autoMin"/>
              <x14:cfvo type="autoMax"/>
              <x14:borderColor rgb="FFFF555A"/>
              <x14:negativeFillColor rgb="FFFF0000"/>
              <x14:negativeBorderColor rgb="FFFF0000"/>
              <x14:axisColor rgb="FF000000"/>
            </x14:dataBar>
          </x14:cfRule>
          <xm:sqref>T97</xm:sqref>
        </x14:conditionalFormatting>
        <x14:conditionalFormatting xmlns:xm="http://schemas.microsoft.com/office/excel/2006/main">
          <x14:cfRule type="dataBar" id="{20C6E158-71EF-4DEF-A9A5-15DA8F7AE23D}">
            <x14:dataBar minLength="0" maxLength="100" border="1" negativeBarBorderColorSameAsPositive="0">
              <x14:cfvo type="autoMin"/>
              <x14:cfvo type="autoMax"/>
              <x14:borderColor rgb="FFFF555A"/>
              <x14:negativeFillColor rgb="FFFF0000"/>
              <x14:negativeBorderColor rgb="FFFF0000"/>
              <x14:axisColor rgb="FF000000"/>
            </x14:dataBar>
          </x14:cfRule>
          <xm:sqref>T99</xm:sqref>
        </x14:conditionalFormatting>
        <x14:conditionalFormatting xmlns:xm="http://schemas.microsoft.com/office/excel/2006/main">
          <x14:cfRule type="dataBar" id="{190078D8-E1A5-432C-9A84-175550E28457}">
            <x14:dataBar minLength="0" maxLength="100" border="1" negativeBarBorderColorSameAsPositive="0">
              <x14:cfvo type="autoMin"/>
              <x14:cfvo type="autoMax"/>
              <x14:borderColor rgb="FFFF555A"/>
              <x14:negativeFillColor rgb="FFFF0000"/>
              <x14:negativeBorderColor rgb="FFFF0000"/>
              <x14:axisColor rgb="FF000000"/>
            </x14:dataBar>
          </x14:cfRule>
          <xm:sqref>T107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'GRUPO VARIABLES'!$B$3:$B$6</xm:f>
          </x14:formula1>
          <xm:sqref>C7</xm:sqref>
        </x14:dataValidation>
        <x14:dataValidation type="list" allowBlank="1" showInputMessage="1" showErrorMessage="1">
          <x14:formula1>
            <xm:f>'GRUPO VARIABLES'!$H$11:$H$16</xm:f>
          </x14:formula1>
          <xm:sqref>C23:C33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L33"/>
  <sheetViews>
    <sheetView showGridLines="0" zoomScale="70" zoomScaleNormal="70" workbookViewId="0">
      <selection activeCell="B18" sqref="B18:L24"/>
    </sheetView>
  </sheetViews>
  <sheetFormatPr baseColWidth="10" defaultRowHeight="15" x14ac:dyDescent="0.25"/>
  <cols>
    <col min="1" max="1" width="4.7109375" customWidth="1"/>
    <col min="2" max="2" width="12.5703125" bestFit="1" customWidth="1"/>
    <col min="3" max="3" width="37.85546875" customWidth="1"/>
    <col min="4" max="4" width="2.28515625" customWidth="1"/>
    <col min="5" max="5" width="10.42578125" customWidth="1"/>
    <col min="6" max="6" width="38.7109375" bestFit="1" customWidth="1"/>
    <col min="7" max="7" width="2.28515625" customWidth="1"/>
    <col min="9" max="9" width="41.5703125" bestFit="1" customWidth="1"/>
    <col min="10" max="10" width="2.28515625" customWidth="1"/>
    <col min="12" max="12" width="47.42578125" customWidth="1"/>
  </cols>
  <sheetData>
    <row r="2" spans="2:12" x14ac:dyDescent="0.25">
      <c r="B2" s="108" t="s">
        <v>32</v>
      </c>
      <c r="C2" s="108"/>
    </row>
    <row r="3" spans="2:12" x14ac:dyDescent="0.25">
      <c r="B3" s="29" t="s">
        <v>1</v>
      </c>
      <c r="C3" s="29" t="s">
        <v>33</v>
      </c>
    </row>
    <row r="4" spans="2:12" x14ac:dyDescent="0.25">
      <c r="B4" t="s">
        <v>22</v>
      </c>
      <c r="C4" t="s">
        <v>12</v>
      </c>
    </row>
    <row r="5" spans="2:12" x14ac:dyDescent="0.25">
      <c r="B5" t="s">
        <v>23</v>
      </c>
      <c r="C5" t="s">
        <v>11</v>
      </c>
    </row>
    <row r="6" spans="2:12" x14ac:dyDescent="0.25">
      <c r="B6" t="s">
        <v>24</v>
      </c>
      <c r="C6" t="s">
        <v>13</v>
      </c>
    </row>
    <row r="8" spans="2:12" x14ac:dyDescent="0.25">
      <c r="B8" s="108" t="s">
        <v>37</v>
      </c>
      <c r="C8" s="108"/>
      <c r="D8" s="108"/>
      <c r="E8" s="108"/>
      <c r="F8" s="108"/>
      <c r="G8" s="108"/>
      <c r="H8" s="108"/>
      <c r="I8" s="108"/>
      <c r="J8" s="108"/>
      <c r="K8" s="108"/>
      <c r="L8" s="108"/>
    </row>
    <row r="10" spans="2:12" x14ac:dyDescent="0.25">
      <c r="B10" s="30" t="s">
        <v>22</v>
      </c>
      <c r="C10" s="30" t="s">
        <v>12</v>
      </c>
      <c r="E10" s="30" t="s">
        <v>30</v>
      </c>
      <c r="F10" s="30" t="s">
        <v>47</v>
      </c>
      <c r="H10" s="30" t="s">
        <v>31</v>
      </c>
      <c r="I10" s="30" t="s">
        <v>44</v>
      </c>
    </row>
    <row r="11" spans="2:12" x14ac:dyDescent="0.25">
      <c r="B11" t="s">
        <v>30</v>
      </c>
      <c r="C11" t="s">
        <v>36</v>
      </c>
      <c r="E11" t="s">
        <v>38</v>
      </c>
      <c r="F11" t="s">
        <v>125</v>
      </c>
      <c r="H11" t="s">
        <v>40</v>
      </c>
      <c r="I11" t="s">
        <v>34</v>
      </c>
    </row>
    <row r="12" spans="2:12" x14ac:dyDescent="0.25">
      <c r="B12" t="s">
        <v>31</v>
      </c>
      <c r="C12" t="s">
        <v>44</v>
      </c>
      <c r="E12" t="s">
        <v>39</v>
      </c>
      <c r="F12" t="s">
        <v>160</v>
      </c>
      <c r="H12" t="s">
        <v>41</v>
      </c>
      <c r="I12" t="s">
        <v>35</v>
      </c>
    </row>
    <row r="13" spans="2:12" x14ac:dyDescent="0.25">
      <c r="H13" t="s">
        <v>42</v>
      </c>
      <c r="I13" t="s">
        <v>45</v>
      </c>
    </row>
    <row r="14" spans="2:12" x14ac:dyDescent="0.25">
      <c r="H14" t="s">
        <v>43</v>
      </c>
      <c r="I14" t="s">
        <v>78</v>
      </c>
    </row>
    <row r="15" spans="2:12" x14ac:dyDescent="0.25">
      <c r="H15" t="s">
        <v>154</v>
      </c>
      <c r="I15" t="s">
        <v>67</v>
      </c>
    </row>
    <row r="16" spans="2:12" x14ac:dyDescent="0.25">
      <c r="H16" t="s">
        <v>155</v>
      </c>
      <c r="I16" t="s">
        <v>68</v>
      </c>
    </row>
    <row r="18" spans="2:12" x14ac:dyDescent="0.25">
      <c r="B18" s="108" t="s">
        <v>46</v>
      </c>
      <c r="C18" s="108"/>
      <c r="D18" s="108"/>
      <c r="E18" s="108"/>
      <c r="F18" s="108"/>
      <c r="G18" s="108"/>
      <c r="H18" s="108"/>
      <c r="I18" s="108"/>
      <c r="J18" s="108"/>
      <c r="K18" s="108"/>
      <c r="L18" s="108"/>
    </row>
    <row r="20" spans="2:12" x14ac:dyDescent="0.25">
      <c r="B20" s="30" t="s">
        <v>23</v>
      </c>
      <c r="C20" s="30" t="s">
        <v>11</v>
      </c>
      <c r="E20" s="30" t="s">
        <v>14</v>
      </c>
      <c r="F20" s="30" t="s">
        <v>0</v>
      </c>
      <c r="H20" s="30" t="s">
        <v>16</v>
      </c>
      <c r="I20" s="30" t="s">
        <v>50</v>
      </c>
      <c r="K20" s="30" t="s">
        <v>17</v>
      </c>
      <c r="L20" s="30" t="s">
        <v>51</v>
      </c>
    </row>
    <row r="21" spans="2:12" x14ac:dyDescent="0.25">
      <c r="B21" t="s">
        <v>14</v>
      </c>
      <c r="C21" t="s">
        <v>15</v>
      </c>
      <c r="E21" t="s">
        <v>3</v>
      </c>
      <c r="F21" t="s">
        <v>48</v>
      </c>
      <c r="H21" t="s">
        <v>19</v>
      </c>
      <c r="I21" t="s">
        <v>49</v>
      </c>
      <c r="K21" t="s">
        <v>21</v>
      </c>
      <c r="L21" t="s">
        <v>29</v>
      </c>
    </row>
    <row r="22" spans="2:12" x14ac:dyDescent="0.25">
      <c r="B22" t="s">
        <v>16</v>
      </c>
      <c r="C22" t="s">
        <v>165</v>
      </c>
      <c r="E22" t="s">
        <v>2</v>
      </c>
      <c r="F22" t="s">
        <v>6</v>
      </c>
    </row>
    <row r="23" spans="2:12" x14ac:dyDescent="0.25">
      <c r="B23" t="s">
        <v>17</v>
      </c>
      <c r="C23" t="s">
        <v>18</v>
      </c>
      <c r="E23" t="s">
        <v>4</v>
      </c>
      <c r="F23" t="s">
        <v>7</v>
      </c>
    </row>
    <row r="24" spans="2:12" x14ac:dyDescent="0.25">
      <c r="E24" t="s">
        <v>5</v>
      </c>
      <c r="F24" t="s">
        <v>8</v>
      </c>
    </row>
    <row r="26" spans="2:12" x14ac:dyDescent="0.25">
      <c r="B26" s="108" t="s">
        <v>94</v>
      </c>
      <c r="C26" s="108"/>
      <c r="D26" s="108"/>
      <c r="E26" s="108"/>
      <c r="F26" s="108"/>
      <c r="G26" s="108"/>
      <c r="H26" s="108"/>
      <c r="I26" s="108"/>
      <c r="J26" s="108"/>
      <c r="K26" s="108"/>
      <c r="L26" s="108"/>
    </row>
    <row r="28" spans="2:12" x14ac:dyDescent="0.25">
      <c r="B28" s="30" t="s">
        <v>24</v>
      </c>
      <c r="C28" s="30" t="s">
        <v>95</v>
      </c>
      <c r="E28" s="30" t="s">
        <v>96</v>
      </c>
      <c r="F28" s="30" t="s">
        <v>99</v>
      </c>
      <c r="H28" s="30" t="s">
        <v>97</v>
      </c>
      <c r="I28" s="30" t="s">
        <v>153</v>
      </c>
      <c r="K28" s="30" t="s">
        <v>98</v>
      </c>
      <c r="L28" s="30" t="s">
        <v>101</v>
      </c>
    </row>
    <row r="29" spans="2:12" x14ac:dyDescent="0.25">
      <c r="B29" t="s">
        <v>96</v>
      </c>
      <c r="C29" t="s">
        <v>99</v>
      </c>
      <c r="E29" t="s">
        <v>102</v>
      </c>
      <c r="F29" t="s">
        <v>109</v>
      </c>
      <c r="H29" t="s">
        <v>105</v>
      </c>
      <c r="I29" t="s">
        <v>138</v>
      </c>
      <c r="K29" t="s">
        <v>108</v>
      </c>
      <c r="L29" t="s">
        <v>149</v>
      </c>
    </row>
    <row r="30" spans="2:12" x14ac:dyDescent="0.25">
      <c r="B30" t="s">
        <v>97</v>
      </c>
      <c r="C30" t="s">
        <v>100</v>
      </c>
      <c r="E30" t="s">
        <v>103</v>
      </c>
      <c r="F30" t="s">
        <v>111</v>
      </c>
      <c r="H30" t="s">
        <v>106</v>
      </c>
      <c r="I30" t="s">
        <v>139</v>
      </c>
    </row>
    <row r="31" spans="2:12" x14ac:dyDescent="0.25">
      <c r="B31" t="s">
        <v>98</v>
      </c>
      <c r="C31" t="s">
        <v>101</v>
      </c>
      <c r="E31" t="s">
        <v>104</v>
      </c>
      <c r="F31" t="s">
        <v>110</v>
      </c>
      <c r="H31" t="s">
        <v>107</v>
      </c>
      <c r="I31" t="s">
        <v>140</v>
      </c>
    </row>
    <row r="32" spans="2:12" x14ac:dyDescent="0.25">
      <c r="H32" t="s">
        <v>144</v>
      </c>
      <c r="I32" t="s">
        <v>141</v>
      </c>
    </row>
    <row r="33" spans="8:9" x14ac:dyDescent="0.25">
      <c r="H33" t="s">
        <v>145</v>
      </c>
      <c r="I33" t="s">
        <v>146</v>
      </c>
    </row>
  </sheetData>
  <mergeCells count="4">
    <mergeCell ref="B2:C2"/>
    <mergeCell ref="B18:L18"/>
    <mergeCell ref="B8:L8"/>
    <mergeCell ref="B26:L26"/>
  </mergeCells>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topLeftCell="A10" workbookViewId="0">
      <selection activeCell="D25" sqref="D25"/>
    </sheetView>
  </sheetViews>
  <sheetFormatPr baseColWidth="10" defaultRowHeight="15" x14ac:dyDescent="0.25"/>
  <cols>
    <col min="1" max="1" width="9.5703125" bestFit="1" customWidth="1"/>
    <col min="2" max="2" width="41.140625" bestFit="1" customWidth="1"/>
    <col min="3" max="3" width="44.42578125" customWidth="1"/>
    <col min="4" max="4" width="48.28515625" customWidth="1"/>
    <col min="5" max="5" width="22.42578125" bestFit="1" customWidth="1"/>
    <col min="6" max="6" width="40.5703125" bestFit="1" customWidth="1"/>
  </cols>
  <sheetData>
    <row r="1" spans="1:6" x14ac:dyDescent="0.25">
      <c r="A1" s="29" t="s">
        <v>52</v>
      </c>
      <c r="B1" s="29" t="s">
        <v>53</v>
      </c>
      <c r="C1" s="34">
        <v>1</v>
      </c>
      <c r="D1" t="s">
        <v>27</v>
      </c>
      <c r="E1" s="34">
        <v>0</v>
      </c>
      <c r="F1" t="s">
        <v>74</v>
      </c>
    </row>
    <row r="2" spans="1:6" x14ac:dyDescent="0.25">
      <c r="A2" t="s">
        <v>38</v>
      </c>
      <c r="B2" t="s">
        <v>125</v>
      </c>
      <c r="C2" t="s">
        <v>126</v>
      </c>
      <c r="D2" t="s">
        <v>127</v>
      </c>
      <c r="E2" t="s">
        <v>128</v>
      </c>
      <c r="F2" t="s">
        <v>69</v>
      </c>
    </row>
    <row r="3" spans="1:6" x14ac:dyDescent="0.25">
      <c r="A3" t="s">
        <v>39</v>
      </c>
      <c r="B3" t="s">
        <v>160</v>
      </c>
      <c r="C3" t="s">
        <v>75</v>
      </c>
      <c r="D3" t="s">
        <v>76</v>
      </c>
      <c r="E3" t="s">
        <v>64</v>
      </c>
      <c r="F3" t="s">
        <v>77</v>
      </c>
    </row>
    <row r="4" spans="1:6" x14ac:dyDescent="0.25">
      <c r="A4" t="s">
        <v>40</v>
      </c>
      <c r="B4" t="s">
        <v>91</v>
      </c>
      <c r="C4" t="s">
        <v>93</v>
      </c>
      <c r="D4" t="s">
        <v>70</v>
      </c>
      <c r="E4" t="s">
        <v>92</v>
      </c>
      <c r="F4" t="s">
        <v>71</v>
      </c>
    </row>
    <row r="5" spans="1:6" x14ac:dyDescent="0.25">
      <c r="A5" t="s">
        <v>41</v>
      </c>
      <c r="B5" t="s">
        <v>90</v>
      </c>
      <c r="C5" t="s">
        <v>73</v>
      </c>
      <c r="D5" t="s">
        <v>63</v>
      </c>
      <c r="E5" t="s">
        <v>72</v>
      </c>
      <c r="F5" t="s">
        <v>62</v>
      </c>
    </row>
    <row r="6" spans="1:6" x14ac:dyDescent="0.25">
      <c r="A6" t="s">
        <v>42</v>
      </c>
      <c r="B6" t="s">
        <v>45</v>
      </c>
      <c r="C6" t="s">
        <v>65</v>
      </c>
      <c r="D6" t="s">
        <v>175</v>
      </c>
      <c r="E6" t="s">
        <v>66</v>
      </c>
      <c r="F6" t="s">
        <v>176</v>
      </c>
    </row>
    <row r="7" spans="1:6" x14ac:dyDescent="0.25">
      <c r="A7" t="s">
        <v>43</v>
      </c>
      <c r="B7" t="s">
        <v>78</v>
      </c>
      <c r="C7" t="s">
        <v>79</v>
      </c>
      <c r="D7" t="s">
        <v>81</v>
      </c>
      <c r="E7" t="s">
        <v>80</v>
      </c>
      <c r="F7" t="s">
        <v>82</v>
      </c>
    </row>
    <row r="8" spans="1:6" x14ac:dyDescent="0.25">
      <c r="A8" t="s">
        <v>154</v>
      </c>
      <c r="B8" t="s">
        <v>67</v>
      </c>
      <c r="C8" t="s">
        <v>161</v>
      </c>
      <c r="D8" t="s">
        <v>162</v>
      </c>
      <c r="E8" t="s">
        <v>163</v>
      </c>
      <c r="F8" t="s">
        <v>164</v>
      </c>
    </row>
    <row r="9" spans="1:6" x14ac:dyDescent="0.25">
      <c r="A9" t="s">
        <v>155</v>
      </c>
      <c r="B9" t="s">
        <v>68</v>
      </c>
      <c r="C9" t="s">
        <v>156</v>
      </c>
      <c r="D9" t="s">
        <v>157</v>
      </c>
      <c r="E9" t="s">
        <v>158</v>
      </c>
      <c r="F9" t="s">
        <v>159</v>
      </c>
    </row>
    <row r="10" spans="1:6" x14ac:dyDescent="0.25">
      <c r="A10" t="s">
        <v>3</v>
      </c>
      <c r="B10" t="s">
        <v>48</v>
      </c>
      <c r="C10" t="s">
        <v>54</v>
      </c>
      <c r="D10" t="s">
        <v>168</v>
      </c>
      <c r="E10" t="s">
        <v>55</v>
      </c>
      <c r="F10" t="s">
        <v>169</v>
      </c>
    </row>
    <row r="11" spans="1:6" x14ac:dyDescent="0.25">
      <c r="A11" t="s">
        <v>2</v>
      </c>
      <c r="B11" t="s">
        <v>6</v>
      </c>
      <c r="C11" t="s">
        <v>56</v>
      </c>
      <c r="D11" t="s">
        <v>83</v>
      </c>
      <c r="E11" t="s">
        <v>57</v>
      </c>
      <c r="F11" t="s">
        <v>84</v>
      </c>
    </row>
    <row r="12" spans="1:6" x14ac:dyDescent="0.25">
      <c r="A12" t="s">
        <v>4</v>
      </c>
      <c r="B12" t="s">
        <v>7</v>
      </c>
      <c r="C12" t="s">
        <v>58</v>
      </c>
      <c r="D12" t="s">
        <v>166</v>
      </c>
      <c r="E12" t="s">
        <v>59</v>
      </c>
      <c r="F12" t="s">
        <v>167</v>
      </c>
    </row>
    <row r="13" spans="1:6" x14ac:dyDescent="0.25">
      <c r="A13" t="s">
        <v>5</v>
      </c>
      <c r="B13" t="s">
        <v>8</v>
      </c>
      <c r="C13" t="s">
        <v>60</v>
      </c>
      <c r="D13" t="s">
        <v>60</v>
      </c>
      <c r="E13" t="s">
        <v>85</v>
      </c>
      <c r="F13" t="s">
        <v>86</v>
      </c>
    </row>
    <row r="14" spans="1:6" x14ac:dyDescent="0.25">
      <c r="A14" t="s">
        <v>19</v>
      </c>
      <c r="B14" t="s">
        <v>49</v>
      </c>
      <c r="C14" t="s">
        <v>88</v>
      </c>
      <c r="D14" t="s">
        <v>20</v>
      </c>
      <c r="E14" t="s">
        <v>89</v>
      </c>
      <c r="F14" t="s">
        <v>61</v>
      </c>
    </row>
    <row r="15" spans="1:6" x14ac:dyDescent="0.25">
      <c r="A15" t="s">
        <v>21</v>
      </c>
      <c r="B15" t="s">
        <v>29</v>
      </c>
      <c r="C15" t="s">
        <v>170</v>
      </c>
      <c r="D15" t="s">
        <v>171</v>
      </c>
      <c r="E15" t="s">
        <v>172</v>
      </c>
      <c r="F15" t="s">
        <v>87</v>
      </c>
    </row>
    <row r="16" spans="1:6" x14ac:dyDescent="0.25">
      <c r="A16" t="s">
        <v>102</v>
      </c>
      <c r="B16" t="s">
        <v>177</v>
      </c>
      <c r="C16" t="s">
        <v>178</v>
      </c>
      <c r="D16" t="s">
        <v>114</v>
      </c>
      <c r="E16" t="s">
        <v>179</v>
      </c>
      <c r="F16" t="s">
        <v>115</v>
      </c>
    </row>
    <row r="17" spans="1:6" x14ac:dyDescent="0.25">
      <c r="A17" t="s">
        <v>103</v>
      </c>
      <c r="B17" t="s">
        <v>116</v>
      </c>
      <c r="C17" t="s">
        <v>173</v>
      </c>
      <c r="D17" t="s">
        <v>118</v>
      </c>
      <c r="E17" t="s">
        <v>174</v>
      </c>
      <c r="F17" t="s">
        <v>117</v>
      </c>
    </row>
    <row r="18" spans="1:6" x14ac:dyDescent="0.25">
      <c r="A18" t="s">
        <v>104</v>
      </c>
      <c r="B18" t="s">
        <v>110</v>
      </c>
      <c r="C18" t="s">
        <v>119</v>
      </c>
      <c r="D18" t="s">
        <v>120</v>
      </c>
      <c r="E18" t="s">
        <v>121</v>
      </c>
      <c r="F18" t="s">
        <v>122</v>
      </c>
    </row>
    <row r="19" spans="1:6" x14ac:dyDescent="0.25">
      <c r="A19" t="s">
        <v>105</v>
      </c>
      <c r="B19" t="s">
        <v>138</v>
      </c>
      <c r="C19" t="s">
        <v>131</v>
      </c>
      <c r="D19" t="s">
        <v>129</v>
      </c>
      <c r="E19" t="s">
        <v>130</v>
      </c>
      <c r="F19" t="s">
        <v>132</v>
      </c>
    </row>
    <row r="20" spans="1:6" x14ac:dyDescent="0.25">
      <c r="A20" t="s">
        <v>106</v>
      </c>
      <c r="B20" t="s">
        <v>139</v>
      </c>
      <c r="C20" t="s">
        <v>133</v>
      </c>
      <c r="D20" t="s">
        <v>134</v>
      </c>
      <c r="E20" t="s">
        <v>152</v>
      </c>
      <c r="F20" t="s">
        <v>135</v>
      </c>
    </row>
    <row r="21" spans="1:6" x14ac:dyDescent="0.25">
      <c r="A21" t="s">
        <v>107</v>
      </c>
      <c r="B21" t="s">
        <v>140</v>
      </c>
      <c r="C21" t="s">
        <v>126</v>
      </c>
      <c r="D21" t="s">
        <v>136</v>
      </c>
      <c r="E21" t="s">
        <v>128</v>
      </c>
      <c r="F21" t="s">
        <v>137</v>
      </c>
    </row>
    <row r="22" spans="1:6" x14ac:dyDescent="0.25">
      <c r="A22" t="s">
        <v>144</v>
      </c>
      <c r="B22" t="s">
        <v>141</v>
      </c>
      <c r="C22" t="s">
        <v>126</v>
      </c>
      <c r="D22" t="s">
        <v>142</v>
      </c>
      <c r="E22" t="s">
        <v>128</v>
      </c>
      <c r="F22" t="s">
        <v>143</v>
      </c>
    </row>
    <row r="23" spans="1:6" x14ac:dyDescent="0.25">
      <c r="A23" t="s">
        <v>145</v>
      </c>
      <c r="B23" t="s">
        <v>112</v>
      </c>
      <c r="C23" t="s">
        <v>126</v>
      </c>
      <c r="D23" t="s">
        <v>147</v>
      </c>
      <c r="E23" t="s">
        <v>128</v>
      </c>
      <c r="F23" t="s">
        <v>148</v>
      </c>
    </row>
    <row r="24" spans="1:6" x14ac:dyDescent="0.25">
      <c r="A24" t="s">
        <v>108</v>
      </c>
      <c r="B24" t="s">
        <v>149</v>
      </c>
      <c r="C24" t="s">
        <v>113</v>
      </c>
      <c r="D24" t="s">
        <v>150</v>
      </c>
      <c r="E24" t="s">
        <v>180</v>
      </c>
      <c r="F2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31</vt:i4>
      </vt:variant>
    </vt:vector>
  </HeadingPairs>
  <TitlesOfParts>
    <vt:vector size="34" baseType="lpstr">
      <vt:lpstr>ANÁLISIS</vt:lpstr>
      <vt:lpstr>GRUPO VARIABLES</vt:lpstr>
      <vt:lpstr>DETALLE VARIABLES</vt:lpstr>
      <vt:lpstr>A.1</vt:lpstr>
      <vt:lpstr>A.1.1</vt:lpstr>
      <vt:lpstr>A.1.2</vt:lpstr>
      <vt:lpstr>A.2</vt:lpstr>
      <vt:lpstr>A.2.1</vt:lpstr>
      <vt:lpstr>A.2.2</vt:lpstr>
      <vt:lpstr>A.2.3</vt:lpstr>
      <vt:lpstr>A.3</vt:lpstr>
      <vt:lpstr>A.3.1</vt:lpstr>
      <vt:lpstr>A.3.2</vt:lpstr>
      <vt:lpstr>A.3.2.1</vt:lpstr>
      <vt:lpstr>A.3.2.2</vt:lpstr>
      <vt:lpstr>A.3.2.3</vt:lpstr>
      <vt:lpstr>A.3.2.4</vt:lpstr>
      <vt:lpstr>A.3.2.5</vt:lpstr>
      <vt:lpstr>A.3.3</vt:lpstr>
      <vt:lpstr>ÁMBITO_GENERAL</vt:lpstr>
      <vt:lpstr>ANÁLISIS_DE_CONTENIDO</vt:lpstr>
      <vt:lpstr>'GRUPO VARIABLES'!Área_de_impresión</vt:lpstr>
      <vt:lpstr>CARACTERÍSTICAS_CONVERSACIÓN</vt:lpstr>
      <vt:lpstr>CARACTERÍSTICAS_FÍSICAS_CONVERSACIÓN</vt:lpstr>
      <vt:lpstr>Cód._variable</vt:lpstr>
      <vt:lpstr>Descripción</vt:lpstr>
      <vt:lpstr>ETAPAS_CONSOLIDADAS</vt:lpstr>
      <vt:lpstr>IDENTIFICACIÓN_PEDÓFILO</vt:lpstr>
      <vt:lpstr>INFORMACIÓN_SENSIBLE_VÍCTIMA</vt:lpstr>
      <vt:lpstr>PERFIL_PEDÓFILO</vt:lpstr>
      <vt:lpstr>PERFIL_VÍCTIMA</vt:lpstr>
      <vt:lpstr>PETICIONES_CONEXIÓN</vt:lpstr>
      <vt:lpstr>SITUACIÓN_FAMILIAR_VÍCTIMA</vt:lpstr>
      <vt:lpstr>TIEMPO_PROMEDIO</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dc:creator>
  <cp:lastModifiedBy>POC</cp:lastModifiedBy>
  <cp:lastPrinted>2016-08-24T18:17:59Z</cp:lastPrinted>
  <dcterms:created xsi:type="dcterms:W3CDTF">2016-08-24T08:28:54Z</dcterms:created>
  <dcterms:modified xsi:type="dcterms:W3CDTF">2016-10-23T19:17:29Z</dcterms:modified>
</cp:coreProperties>
</file>